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435" activeTab="0"/>
  </bookViews>
  <sheets>
    <sheet name="IS" sheetId="1" r:id="rId1"/>
    <sheet name="BS" sheetId="2" r:id="rId2"/>
    <sheet name="CF" sheetId="3" r:id="rId3"/>
    <sheet name="EQUITY" sheetId="4" r:id="rId4"/>
  </sheets>
  <definedNames>
    <definedName name="_xlnm.Print_Area" localSheetId="1">'BS'!$A$1:$I$80</definedName>
    <definedName name="_xlnm.Print_Area" localSheetId="2">'CF'!$A$1:$N$67</definedName>
    <definedName name="_xlnm.Print_Area" localSheetId="3">'EQUITY'!$A$1:$I$42</definedName>
    <definedName name="_xlnm.Print_Area" localSheetId="0">'IS'!$A$1:$I$46</definedName>
  </definedNames>
  <calcPr fullCalcOnLoad="1"/>
</workbook>
</file>

<file path=xl/sharedStrings.xml><?xml version="1.0" encoding="utf-8"?>
<sst xmlns="http://schemas.openxmlformats.org/spreadsheetml/2006/main" count="157" uniqueCount="118">
  <si>
    <t>Revenue</t>
  </si>
  <si>
    <t>Other operating income</t>
  </si>
  <si>
    <t>Operating expenses</t>
  </si>
  <si>
    <t>Finance costs</t>
  </si>
  <si>
    <t>Taxation</t>
  </si>
  <si>
    <t>Minority interests</t>
  </si>
  <si>
    <t>Property, plant and equipment</t>
  </si>
  <si>
    <t>Intangible assets</t>
  </si>
  <si>
    <t>Inventories</t>
  </si>
  <si>
    <t>Trade and other receivables</t>
  </si>
  <si>
    <t>Cash and cash equivalents</t>
  </si>
  <si>
    <t>Tax recoverable</t>
  </si>
  <si>
    <t>Trade and other payables</t>
  </si>
  <si>
    <t>Dividend payable</t>
  </si>
  <si>
    <t>Borrowings</t>
  </si>
  <si>
    <t>Share capital</t>
  </si>
  <si>
    <t>Reserves</t>
  </si>
  <si>
    <t>Deferred taxation</t>
  </si>
  <si>
    <t>Dividend paid</t>
  </si>
  <si>
    <t>Net profit for the year</t>
  </si>
  <si>
    <t>I) Basic</t>
  </si>
  <si>
    <t>N/A</t>
  </si>
  <si>
    <t>2) Diluted</t>
  </si>
  <si>
    <t>Operating profit before working capital changes</t>
  </si>
  <si>
    <t xml:space="preserve">          INDIVIDUAL QUARTER </t>
  </si>
  <si>
    <t xml:space="preserve">      CUMULATIVE QUARTER</t>
  </si>
  <si>
    <t>Deferred expenditure</t>
  </si>
  <si>
    <t>(Incorporated in Malaysia)</t>
  </si>
  <si>
    <t>UNAUDITED PROFORMA CONSOLIDATED INCOME STATEMENTS</t>
  </si>
  <si>
    <t>RM'000</t>
  </si>
  <si>
    <t>Earnings/(loss) per share (sen)</t>
  </si>
  <si>
    <t xml:space="preserve"> AS AT</t>
  </si>
  <si>
    <t>Current assets</t>
  </si>
  <si>
    <t>Current liabilities</t>
  </si>
  <si>
    <t>Long term and deferred liabilities</t>
  </si>
  <si>
    <t>UNAUDITED PROFORMA CONSOLIDATED CASH FLOW STATEMENT</t>
  </si>
  <si>
    <t xml:space="preserve">QUARTER </t>
  </si>
  <si>
    <t>ENDED</t>
  </si>
  <si>
    <t>Cash flows from operating activities</t>
  </si>
  <si>
    <t>Profit before tax</t>
  </si>
  <si>
    <t>Adjustments for:</t>
  </si>
  <si>
    <t>Non operating items</t>
  </si>
  <si>
    <t>Net changes in current liabilities</t>
  </si>
  <si>
    <t>Net changes in current assets</t>
  </si>
  <si>
    <t>Changes in working capital:</t>
  </si>
  <si>
    <t>Cash generated from operations</t>
  </si>
  <si>
    <t>Operating activities</t>
  </si>
  <si>
    <t>Software development costs paid</t>
  </si>
  <si>
    <t>Cash flows from investing activities</t>
  </si>
  <si>
    <t>Interest received</t>
  </si>
  <si>
    <t>Purchase of property, plant and equipment</t>
  </si>
  <si>
    <t>Tax refund</t>
  </si>
  <si>
    <t>Proceeds from disposal of property, plant and equipment</t>
  </si>
  <si>
    <t>Cash flows from financing activities</t>
  </si>
  <si>
    <t>Payment of share issue expenses</t>
  </si>
  <si>
    <t>UNAUDITED PROFORMA CONSOLIDATED STATEMENT OF CHANGES IN EQUITY</t>
  </si>
  <si>
    <t>Non-cash items</t>
  </si>
  <si>
    <t xml:space="preserve">SHARE </t>
  </si>
  <si>
    <t>CAPITAL</t>
  </si>
  <si>
    <t>RETAINED</t>
  </si>
  <si>
    <t>PROFITS</t>
  </si>
  <si>
    <t>TOTAL</t>
  </si>
  <si>
    <t>UNAUDITED PROFORMA CONSOLIDATED BALANCE SHEET</t>
  </si>
  <si>
    <t>ETI TECH CORPORATION BERHAD (667845-M)</t>
  </si>
  <si>
    <t xml:space="preserve">The Board of Directors of ETI TECH Corporation Berhad ("ETICB" or "Company") is pleased to announce the following </t>
  </si>
  <si>
    <t xml:space="preserve"> </t>
  </si>
  <si>
    <t>Payment of capitalised development costs</t>
  </si>
  <si>
    <t>Interest paid</t>
  </si>
  <si>
    <t>Short-term deposit held as security value</t>
  </si>
  <si>
    <t>Net assets per share (RM)</t>
  </si>
  <si>
    <t>PERMIUM</t>
  </si>
  <si>
    <t>Balance at 1.9.2006</t>
  </si>
  <si>
    <t>PERIOD</t>
  </si>
  <si>
    <t>Share premium</t>
  </si>
  <si>
    <t>Proceeds from issuance of shares</t>
  </si>
  <si>
    <t>Proceeds from long term borrowings</t>
  </si>
  <si>
    <t>Repayment of long term borrowings</t>
  </si>
  <si>
    <t>Profit from operations</t>
  </si>
  <si>
    <t>Profit before taxation</t>
  </si>
  <si>
    <t>Profit after taxation</t>
  </si>
  <si>
    <t>Profit after taxation and minority interests</t>
  </si>
  <si>
    <t>Net profit attributable to shareholders</t>
  </si>
  <si>
    <t xml:space="preserve">The unaudited condensed consolidated income statements should be read in conjunction with the accompanying explanatory notes of this interim financial report. </t>
  </si>
  <si>
    <t>The unaudited condensed consolidated balance sheet should be read in conjunction with the accompanying explanatory notes of this interim financial report.</t>
  </si>
  <si>
    <t>Net cash used in investing activities</t>
  </si>
  <si>
    <t>NET INCREASE IN CASH AND CASH EQUIVALENTS</t>
  </si>
  <si>
    <t>The unaudited condensed consolidated cashflow statement should be read in conjunction with the accompanying explanatory notes of this interim financial report.</t>
  </si>
  <si>
    <t xml:space="preserve">Repayment of hire purchase </t>
  </si>
  <si>
    <t>The unaudited condensed consolidated statement of changes in equity should be read in conjunction with the accompanying explanatory notes of this interim financial report.</t>
  </si>
  <si>
    <t>31.08.2007</t>
  </si>
  <si>
    <t>Bonus Issue</t>
  </si>
  <si>
    <t>Repayment to / (Advances from) directors</t>
  </si>
  <si>
    <t>CASH AND CASH EQUIVALENTS AT BEGINNING OF YEAR</t>
  </si>
  <si>
    <t>ASSETS</t>
  </si>
  <si>
    <t>Non-current assets</t>
  </si>
  <si>
    <t>TOTAL ASSETS</t>
  </si>
  <si>
    <t>EQUITY AND LIABILITIES</t>
  </si>
  <si>
    <t>Capital and reserves</t>
  </si>
  <si>
    <t>Total Equity</t>
  </si>
  <si>
    <t>Non-current liability</t>
  </si>
  <si>
    <t>TOTAL LIABILITIES</t>
  </si>
  <si>
    <t>TOTAL EQUITY AND LIABILITIES</t>
  </si>
  <si>
    <t>Balance at 1.9.2007</t>
  </si>
  <si>
    <t>Prepaid lease payment</t>
  </si>
  <si>
    <t>12 months year ended 31 August 2007</t>
  </si>
  <si>
    <t>Balance at 31.08.2007</t>
  </si>
  <si>
    <t>AUDITED</t>
  </si>
  <si>
    <t>QUARTERLY REPORT FOR THE THIRD QUARTER ENDED 31 MAY 2008</t>
  </si>
  <si>
    <t>unaudited proforma consolidated results for the third quarter ended 31 May 2008.</t>
  </si>
  <si>
    <t>31.05.2008</t>
  </si>
  <si>
    <t>31.05.2007</t>
  </si>
  <si>
    <t>QUARTERLY REPORT FOR THE THIRD QUARTER 31 MAY 2008</t>
  </si>
  <si>
    <t>9 months period ended 31 May 2008</t>
  </si>
  <si>
    <t>Balance at 31.05.2008</t>
  </si>
  <si>
    <t>Net proceeds from short term borrowings</t>
  </si>
  <si>
    <t>Net cash generated from / (used in) operating activities</t>
  </si>
  <si>
    <t>Net cash generated from financing activities</t>
  </si>
  <si>
    <r>
      <t>CASH AND CASH EQUIVALENTS AT 31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MAY 2008</t>
    </r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</si>
</sst>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\ #,##0;&quot;R&quot;\ \-#,##0"/>
    <numFmt numFmtId="177" formatCode="&quot;R&quot;\ #,##0;[Red]&quot;R&quot;\ \-#,##0"/>
    <numFmt numFmtId="178" formatCode="&quot;R&quot;\ #,##0.00;&quot;R&quot;\ \-#,##0.00"/>
    <numFmt numFmtId="179" formatCode="&quot;R&quot;\ #,##0.00;[Red]&quot;R&quot;\ \-#,##0.00"/>
    <numFmt numFmtId="180" formatCode="_ &quot;R&quot;\ * #,##0_ ;_ &quot;R&quot;\ * \-#,##0_ ;_ &quot;R&quot;\ * &quot;-&quot;_ ;_ @_ "/>
    <numFmt numFmtId="181" formatCode="_ * #,##0_ ;_ * \-#,##0_ ;_ * &quot;-&quot;_ ;_ @_ "/>
    <numFmt numFmtId="182" formatCode="_ &quot;R&quot;\ * #,##0.00_ ;_ &quot;R&quot;\ * \-#,##0.00_ ;_ &quot;R&quot;\ * &quot;-&quot;??_ ;_ @_ "/>
    <numFmt numFmtId="183" formatCode="_ * #,##0.00_ ;_ * \-#,##0.00_ ;_ * &quot;-&quot;??_ ;_ @_ 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R&quot;#,##0_);\(&quot;R&quot;#,##0\)"/>
    <numFmt numFmtId="193" formatCode="&quot;R&quot;#,##0_);[Red]\(&quot;R&quot;#,##0\)"/>
    <numFmt numFmtId="194" formatCode="&quot;R&quot;#,##0.00_);\(&quot;R&quot;#,##0.00\)"/>
    <numFmt numFmtId="195" formatCode="&quot;R&quot;#,##0.00_);[Red]\(&quot;R&quot;#,##0.00\)"/>
    <numFmt numFmtId="196" formatCode="_(&quot;R&quot;* #,##0_);_(&quot;R&quot;* \(#,##0\);_(&quot;R&quot;* &quot;-&quot;_);_(@_)"/>
    <numFmt numFmtId="197" formatCode="_(&quot;R&quot;* #,##0.00_);_(&quot;R&quot;* \(#,##0.00\);_(&quot;R&quot;* &quot;-&quot;??_);_(@_)"/>
    <numFmt numFmtId="198" formatCode="_(* #,##0_);_(* \(#,##0\);_(* &quot;-&quot;??_);_(@_)"/>
    <numFmt numFmtId="199" formatCode="#,##0_);[Red]\(#,##0\);&quot;-&quot;"/>
    <numFmt numFmtId="200" formatCode="_(* #,##0.0_);_(* \(#,##0.0\);_(* &quot;-&quot;_);_(@_)"/>
    <numFmt numFmtId="201" formatCode="_(* #,##0.00_);_(* \(#,##0.00\);_(* &quot;-&quot;_);_(@_)"/>
    <numFmt numFmtId="202" formatCode="_(* #,##0.000_);_(* \(#,##0.000\);_(* &quot;-&quot;_);_(@_)"/>
    <numFmt numFmtId="203" formatCode="_(* #,##0.0000_);_(* \(#,##0.0000\);_(* &quot;-&quot;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(* #,##0.0_);_(* \(#,##0.0\);_(* &quot;-&quot;??_);_(@_)"/>
    <numFmt numFmtId="209" formatCode="_(* #,##0.000_);_(* \(#,##0.000\);_(* &quot;-&quot;??_);_(@_)"/>
    <numFmt numFmtId="210" formatCode="_(* #,##0.0000_);_(* \(#,##0.0000\);_(* &quot;-&quot;??_);_(@_)"/>
    <numFmt numFmtId="211" formatCode="#,##0.0_);\(#,##0.0\)"/>
    <numFmt numFmtId="212" formatCode="0.0000000000"/>
    <numFmt numFmtId="213" formatCode="[$-43E]dd\ mmmm\ yyyy"/>
    <numFmt numFmtId="214" formatCode="[$-409]dd\-mmm\-yy;@"/>
  </numFmts>
  <fonts count="12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Arial Narrow"/>
      <family val="2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41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98" fontId="2" fillId="0" borderId="0" xfId="15" applyNumberFormat="1" applyFont="1" applyAlignment="1">
      <alignment horizontal="right"/>
    </xf>
    <xf numFmtId="198" fontId="2" fillId="0" borderId="0" xfId="15" applyNumberFormat="1" applyFont="1" applyAlignment="1">
      <alignment/>
    </xf>
    <xf numFmtId="198" fontId="2" fillId="0" borderId="0" xfId="15" applyNumberFormat="1" applyFont="1" applyBorder="1" applyAlignment="1">
      <alignment/>
    </xf>
    <xf numFmtId="198" fontId="2" fillId="0" borderId="1" xfId="15" applyNumberFormat="1" applyFont="1" applyBorder="1" applyAlignment="1">
      <alignment/>
    </xf>
    <xf numFmtId="198" fontId="2" fillId="0" borderId="0" xfId="15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98" fontId="2" fillId="0" borderId="2" xfId="15" applyNumberFormat="1" applyFont="1" applyBorder="1" applyAlignment="1">
      <alignment/>
    </xf>
    <xf numFmtId="43" fontId="2" fillId="0" borderId="3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98" fontId="2" fillId="0" borderId="0" xfId="15" applyNumberFormat="1" applyFont="1" applyFill="1" applyAlignment="1">
      <alignment horizontal="right"/>
    </xf>
    <xf numFmtId="198" fontId="2" fillId="0" borderId="1" xfId="15" applyNumberFormat="1" applyFont="1" applyFill="1" applyBorder="1" applyAlignment="1">
      <alignment horizontal="right"/>
    </xf>
    <xf numFmtId="198" fontId="2" fillId="0" borderId="4" xfId="15" applyNumberFormat="1" applyFont="1" applyFill="1" applyBorder="1" applyAlignment="1">
      <alignment horizontal="right"/>
    </xf>
    <xf numFmtId="198" fontId="2" fillId="0" borderId="2" xfId="15" applyNumberFormat="1" applyFont="1" applyFill="1" applyBorder="1" applyAlignment="1">
      <alignment horizontal="right"/>
    </xf>
    <xf numFmtId="198" fontId="2" fillId="0" borderId="0" xfId="15" applyNumberFormat="1" applyFont="1" applyFill="1" applyBorder="1" applyAlignment="1">
      <alignment/>
    </xf>
    <xf numFmtId="198" fontId="2" fillId="0" borderId="0" xfId="15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41" fontId="10" fillId="0" borderId="0" xfId="0" applyFont="1" applyFill="1" applyAlignment="1">
      <alignment/>
    </xf>
    <xf numFmtId="41" fontId="2" fillId="0" borderId="0" xfId="0" applyFont="1" applyAlignment="1">
      <alignment/>
    </xf>
    <xf numFmtId="41" fontId="2" fillId="0" borderId="0" xfId="0" applyFont="1" applyAlignment="1">
      <alignment horizontal="right"/>
    </xf>
    <xf numFmtId="41" fontId="1" fillId="0" borderId="0" xfId="0" applyFont="1" applyAlignment="1">
      <alignment horizontal="right"/>
    </xf>
    <xf numFmtId="41" fontId="9" fillId="0" borderId="0" xfId="0" applyAlignment="1">
      <alignment/>
    </xf>
    <xf numFmtId="41" fontId="1" fillId="0" borderId="1" xfId="0" applyFont="1" applyBorder="1" applyAlignment="1">
      <alignment horizontal="right"/>
    </xf>
    <xf numFmtId="41" fontId="1" fillId="0" borderId="0" xfId="0" applyFont="1" applyAlignment="1">
      <alignment horizontal="center"/>
    </xf>
    <xf numFmtId="41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NumberFormat="1" applyFont="1" applyAlignment="1">
      <alignment horizontal="left"/>
    </xf>
    <xf numFmtId="198" fontId="2" fillId="0" borderId="0" xfId="0" applyNumberFormat="1" applyFont="1" applyFill="1" applyAlignment="1">
      <alignment/>
    </xf>
    <xf numFmtId="198" fontId="0" fillId="0" borderId="0" xfId="0" applyNumberFormat="1" applyAlignment="1">
      <alignment/>
    </xf>
    <xf numFmtId="201" fontId="0" fillId="0" borderId="0" xfId="16" applyNumberFormat="1" applyAlignment="1">
      <alignment/>
    </xf>
    <xf numFmtId="198" fontId="2" fillId="0" borderId="1" xfId="15" applyNumberFormat="1" applyFont="1" applyFill="1" applyBorder="1" applyAlignment="1">
      <alignment/>
    </xf>
    <xf numFmtId="209" fontId="2" fillId="0" borderId="0" xfId="15" applyNumberFormat="1" applyFont="1" applyFill="1" applyAlignment="1">
      <alignment/>
    </xf>
    <xf numFmtId="43" fontId="2" fillId="0" borderId="0" xfId="15" applyFont="1" applyFill="1" applyAlignment="1">
      <alignment horizontal="right"/>
    </xf>
    <xf numFmtId="43" fontId="2" fillId="0" borderId="0" xfId="15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98" fontId="2" fillId="0" borderId="4" xfId="15" applyNumberFormat="1" applyFont="1" applyBorder="1" applyAlignment="1">
      <alignment horizontal="right"/>
    </xf>
    <xf numFmtId="198" fontId="2" fillId="0" borderId="4" xfId="15" applyNumberFormat="1" applyFont="1" applyBorder="1" applyAlignment="1">
      <alignment/>
    </xf>
    <xf numFmtId="0" fontId="1" fillId="0" borderId="0" xfId="0" applyFont="1" applyBorder="1" applyAlignment="1">
      <alignment/>
    </xf>
    <xf numFmtId="210" fontId="2" fillId="0" borderId="0" xfId="15" applyNumberFormat="1" applyFont="1" applyFill="1" applyAlignment="1">
      <alignment/>
    </xf>
    <xf numFmtId="198" fontId="2" fillId="0" borderId="0" xfId="15" applyNumberFormat="1" applyFont="1" applyFill="1" applyBorder="1" applyAlignment="1">
      <alignment horizontal="right"/>
    </xf>
    <xf numFmtId="198" fontId="2" fillId="0" borderId="4" xfId="15" applyNumberFormat="1" applyFont="1" applyFill="1" applyBorder="1" applyAlignment="1">
      <alignment/>
    </xf>
    <xf numFmtId="198" fontId="2" fillId="0" borderId="2" xfId="15" applyNumberFormat="1" applyFont="1" applyFill="1" applyBorder="1" applyAlignment="1">
      <alignment/>
    </xf>
    <xf numFmtId="41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justify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75" zoomScaleNormal="75" workbookViewId="0" topLeftCell="A1">
      <selection activeCell="A7" sqref="A7"/>
    </sheetView>
  </sheetViews>
  <sheetFormatPr defaultColWidth="9.140625" defaultRowHeight="12.75"/>
  <cols>
    <col min="1" max="1" width="37.8515625" style="0" customWidth="1"/>
    <col min="2" max="2" width="13.7109375" style="0" customWidth="1"/>
    <col min="3" max="3" width="2.0039062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8515625" style="0" customWidth="1"/>
    <col min="8" max="8" width="13.7109375" style="0" customWidth="1"/>
  </cols>
  <sheetData>
    <row r="1" spans="1:9" ht="12.75">
      <c r="A1" s="67" t="s">
        <v>63</v>
      </c>
      <c r="B1" s="67"/>
      <c r="C1" s="67"/>
      <c r="D1" s="67"/>
      <c r="E1" s="67"/>
      <c r="F1" s="67"/>
      <c r="G1" s="67"/>
      <c r="H1" s="67"/>
      <c r="I1" s="1"/>
    </row>
    <row r="2" spans="1:9" ht="12.75">
      <c r="A2" s="68" t="s">
        <v>27</v>
      </c>
      <c r="B2" s="68"/>
      <c r="C2" s="68"/>
      <c r="D2" s="68"/>
      <c r="E2" s="68"/>
      <c r="F2" s="68"/>
      <c r="G2" s="68"/>
      <c r="H2" s="68"/>
      <c r="I2" s="1"/>
    </row>
    <row r="3" spans="1:9" ht="13.5" thickBot="1">
      <c r="A3" s="69" t="s">
        <v>107</v>
      </c>
      <c r="B3" s="69"/>
      <c r="C3" s="69"/>
      <c r="D3" s="69"/>
      <c r="E3" s="69"/>
      <c r="F3" s="69"/>
      <c r="G3" s="69"/>
      <c r="H3" s="69"/>
      <c r="I3" s="1"/>
    </row>
    <row r="4" spans="1:9" ht="12.75">
      <c r="A4" s="2"/>
      <c r="B4" s="1"/>
      <c r="C4" s="1"/>
      <c r="D4" s="1"/>
      <c r="E4" s="1"/>
      <c r="F4" s="1"/>
      <c r="G4" s="1"/>
      <c r="H4" s="1"/>
      <c r="I4" s="1"/>
    </row>
    <row r="5" spans="1:9" ht="12.75">
      <c r="A5" s="3" t="s">
        <v>64</v>
      </c>
      <c r="B5" s="3"/>
      <c r="C5" s="3"/>
      <c r="D5" s="3"/>
      <c r="E5" s="3"/>
      <c r="F5" s="3"/>
      <c r="G5" s="3"/>
      <c r="H5" s="3"/>
      <c r="I5" s="3"/>
    </row>
    <row r="6" spans="1:9" ht="12.75">
      <c r="A6" s="3" t="s">
        <v>108</v>
      </c>
      <c r="B6" s="3"/>
      <c r="C6" s="3"/>
      <c r="D6" s="3"/>
      <c r="E6" s="3"/>
      <c r="F6" s="3"/>
      <c r="G6" s="3"/>
      <c r="H6" s="3"/>
      <c r="I6" s="3"/>
    </row>
    <row r="7" spans="1:9" ht="12.75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4" t="s">
        <v>28</v>
      </c>
      <c r="B9" s="4"/>
      <c r="C9" s="4"/>
      <c r="D9" s="4"/>
      <c r="E9" s="4"/>
      <c r="F9" s="4"/>
      <c r="G9" s="4"/>
      <c r="H9" s="4"/>
      <c r="I9" s="4"/>
    </row>
    <row r="11" spans="1:9" ht="12.75">
      <c r="A11" s="1"/>
      <c r="B11" s="5" t="s">
        <v>24</v>
      </c>
      <c r="C11" s="6"/>
      <c r="D11" s="6"/>
      <c r="E11" s="6"/>
      <c r="F11" s="5" t="s">
        <v>25</v>
      </c>
      <c r="G11" s="6"/>
      <c r="H11" s="6"/>
      <c r="I11" s="7"/>
    </row>
    <row r="12" spans="1:9" ht="12.75">
      <c r="A12" s="8"/>
      <c r="B12" s="9" t="s">
        <v>36</v>
      </c>
      <c r="C12" s="9"/>
      <c r="D12" s="10" t="s">
        <v>36</v>
      </c>
      <c r="E12" s="9"/>
      <c r="F12" s="9" t="s">
        <v>72</v>
      </c>
      <c r="G12" s="9"/>
      <c r="H12" s="10" t="s">
        <v>72</v>
      </c>
      <c r="I12" s="7"/>
    </row>
    <row r="13" spans="1:9" ht="12.75">
      <c r="A13" s="8"/>
      <c r="B13" s="9" t="s">
        <v>37</v>
      </c>
      <c r="C13" s="9"/>
      <c r="D13" s="10" t="s">
        <v>37</v>
      </c>
      <c r="E13" s="9"/>
      <c r="F13" s="9" t="s">
        <v>37</v>
      </c>
      <c r="G13" s="9"/>
      <c r="H13" s="10" t="s">
        <v>37</v>
      </c>
      <c r="I13" s="7"/>
    </row>
    <row r="14" spans="1:9" ht="12.75">
      <c r="A14" s="8"/>
      <c r="B14" s="11" t="s">
        <v>109</v>
      </c>
      <c r="C14" s="11"/>
      <c r="D14" s="12" t="s">
        <v>110</v>
      </c>
      <c r="E14" s="11"/>
      <c r="F14" s="11" t="str">
        <f>B14</f>
        <v>31.05.2008</v>
      </c>
      <c r="G14" s="11"/>
      <c r="H14" s="12" t="str">
        <f>D14</f>
        <v>31.05.2007</v>
      </c>
      <c r="I14" s="1"/>
    </row>
    <row r="15" spans="1:9" ht="12.75">
      <c r="A15" s="8"/>
      <c r="B15" s="13" t="s">
        <v>29</v>
      </c>
      <c r="C15" s="14"/>
      <c r="D15" s="15" t="s">
        <v>29</v>
      </c>
      <c r="E15" s="14"/>
      <c r="F15" s="13" t="s">
        <v>29</v>
      </c>
      <c r="G15" s="14"/>
      <c r="H15" s="15" t="s">
        <v>29</v>
      </c>
      <c r="I15" s="1"/>
    </row>
    <row r="16" spans="1:9" ht="12.75">
      <c r="A16" s="1"/>
      <c r="B16" s="21"/>
      <c r="C16" s="3"/>
      <c r="D16" s="3"/>
      <c r="E16" s="3"/>
      <c r="F16" s="21"/>
      <c r="G16" s="3"/>
      <c r="H16" s="1"/>
      <c r="I16" s="1"/>
    </row>
    <row r="17" spans="1:8" ht="12.75">
      <c r="A17" s="1" t="s">
        <v>0</v>
      </c>
      <c r="B17" s="27">
        <v>21865</v>
      </c>
      <c r="C17" s="27"/>
      <c r="D17" s="27">
        <f>19963</f>
        <v>19963</v>
      </c>
      <c r="E17" s="27"/>
      <c r="F17" s="27">
        <f>17903+19151+B17</f>
        <v>58919</v>
      </c>
      <c r="G17" s="32"/>
      <c r="H17" s="27">
        <f>15822+16665+D17</f>
        <v>52450</v>
      </c>
    </row>
    <row r="18" spans="1:8" ht="12.75">
      <c r="A18" s="1"/>
      <c r="B18" s="32"/>
      <c r="C18" s="32"/>
      <c r="D18" s="32"/>
      <c r="E18" s="32"/>
      <c r="F18" s="32"/>
      <c r="G18" s="32"/>
      <c r="H18" s="32"/>
    </row>
    <row r="19" spans="1:8" ht="12.75">
      <c r="A19" s="1" t="s">
        <v>1</v>
      </c>
      <c r="B19" s="27">
        <v>11</v>
      </c>
      <c r="C19" s="27"/>
      <c r="D19" s="27">
        <f>65</f>
        <v>65</v>
      </c>
      <c r="E19" s="27"/>
      <c r="F19" s="27">
        <f>2+26+B19</f>
        <v>39</v>
      </c>
      <c r="G19" s="32"/>
      <c r="H19" s="27">
        <f>1+5+D19</f>
        <v>71</v>
      </c>
    </row>
    <row r="20" spans="1:8" ht="12.75">
      <c r="A20" s="1"/>
      <c r="B20" s="32"/>
      <c r="C20" s="32"/>
      <c r="D20" s="32"/>
      <c r="E20" s="32"/>
      <c r="F20" s="32"/>
      <c r="G20" s="32"/>
      <c r="H20" s="32"/>
    </row>
    <row r="21" spans="1:8" ht="12.75">
      <c r="A21" s="1" t="s">
        <v>2</v>
      </c>
      <c r="B21" s="27">
        <f>-16117</f>
        <v>-16117</v>
      </c>
      <c r="C21" s="27"/>
      <c r="D21" s="27">
        <f>-14870</f>
        <v>-14870</v>
      </c>
      <c r="E21" s="27"/>
      <c r="F21" s="27">
        <f>-13433-14286+B21-2</f>
        <v>-43838</v>
      </c>
      <c r="G21" s="32"/>
      <c r="H21" s="27">
        <f>-11701-12323+D21+1</f>
        <v>-38893</v>
      </c>
    </row>
    <row r="22" spans="1:8" ht="12.75">
      <c r="A22" s="1"/>
      <c r="B22" s="49"/>
      <c r="C22" s="31"/>
      <c r="D22" s="49"/>
      <c r="E22" s="31"/>
      <c r="F22" s="49"/>
      <c r="G22" s="31"/>
      <c r="H22" s="49"/>
    </row>
    <row r="23" spans="1:8" ht="12.75">
      <c r="A23" s="1" t="s">
        <v>77</v>
      </c>
      <c r="B23" s="32">
        <f>SUM(B17:B22)</f>
        <v>5759</v>
      </c>
      <c r="C23" s="32"/>
      <c r="D23" s="32">
        <f>SUM(D17:D22)</f>
        <v>5158</v>
      </c>
      <c r="E23" s="32"/>
      <c r="F23" s="32">
        <f>SUM(F17:F22)</f>
        <v>15120</v>
      </c>
      <c r="G23" s="32"/>
      <c r="H23" s="32">
        <f>SUM(H17:H22)</f>
        <v>13628</v>
      </c>
    </row>
    <row r="24" spans="1:8" ht="12.75">
      <c r="A24" s="1"/>
      <c r="B24" s="60"/>
      <c r="C24" s="32"/>
      <c r="D24" s="50"/>
      <c r="E24" s="32"/>
      <c r="F24" s="60"/>
      <c r="G24" s="32"/>
      <c r="H24" s="32"/>
    </row>
    <row r="25" spans="1:8" ht="12.75">
      <c r="A25" s="1" t="s">
        <v>3</v>
      </c>
      <c r="B25" s="27">
        <v>-121</v>
      </c>
      <c r="C25" s="27"/>
      <c r="D25" s="27">
        <f>-32</f>
        <v>-32</v>
      </c>
      <c r="E25" s="27"/>
      <c r="F25" s="27">
        <f>-100-118+B25</f>
        <v>-339</v>
      </c>
      <c r="G25" s="31"/>
      <c r="H25" s="27">
        <f>-20-11+D25</f>
        <v>-63</v>
      </c>
    </row>
    <row r="26" spans="1:8" ht="12.75">
      <c r="A26" s="1"/>
      <c r="B26" s="28"/>
      <c r="C26" s="61"/>
      <c r="D26" s="28"/>
      <c r="E26" s="61"/>
      <c r="F26" s="28"/>
      <c r="G26" s="61"/>
      <c r="H26" s="28"/>
    </row>
    <row r="27" spans="1:8" ht="12.75">
      <c r="A27" s="1" t="s">
        <v>78</v>
      </c>
      <c r="B27" s="27">
        <f>SUM(B23:B26)</f>
        <v>5638</v>
      </c>
      <c r="C27" s="27"/>
      <c r="D27" s="27">
        <f>SUM(D23:D26)</f>
        <v>5126</v>
      </c>
      <c r="E27" s="27"/>
      <c r="F27" s="27">
        <f>SUM(F23:F26)</f>
        <v>14781</v>
      </c>
      <c r="G27" s="27"/>
      <c r="H27" s="27">
        <f>SUM(H23:H26)</f>
        <v>13565</v>
      </c>
    </row>
    <row r="28" spans="1:8" ht="12.75">
      <c r="A28" s="1"/>
      <c r="B28" s="27"/>
      <c r="C28" s="27"/>
      <c r="D28" s="27"/>
      <c r="E28" s="27"/>
      <c r="F28" s="27"/>
      <c r="G28" s="27"/>
      <c r="H28" s="27"/>
    </row>
    <row r="29" spans="1:8" ht="12.75">
      <c r="A29" s="1" t="s">
        <v>4</v>
      </c>
      <c r="B29" s="27">
        <v>0</v>
      </c>
      <c r="C29" s="27"/>
      <c r="D29" s="27">
        <v>0</v>
      </c>
      <c r="E29" s="27"/>
      <c r="F29" s="27">
        <v>0</v>
      </c>
      <c r="G29" s="27"/>
      <c r="H29" s="27">
        <v>0</v>
      </c>
    </row>
    <row r="30" spans="1:8" ht="12.75">
      <c r="A30" s="1"/>
      <c r="B30" s="28"/>
      <c r="C30" s="61"/>
      <c r="D30" s="28"/>
      <c r="E30" s="61"/>
      <c r="F30" s="28"/>
      <c r="G30" s="61"/>
      <c r="H30" s="28"/>
    </row>
    <row r="31" spans="1:8" ht="12.75">
      <c r="A31" s="1" t="s">
        <v>79</v>
      </c>
      <c r="B31" s="27">
        <f>SUM(B27:B30)</f>
        <v>5638</v>
      </c>
      <c r="C31" s="27"/>
      <c r="D31" s="27">
        <f>SUM(D27:D30)</f>
        <v>5126</v>
      </c>
      <c r="E31" s="27"/>
      <c r="F31" s="27">
        <f>SUM(F27:F30)</f>
        <v>14781</v>
      </c>
      <c r="G31" s="27"/>
      <c r="H31" s="27">
        <f>SUM(H27:H30)</f>
        <v>13565</v>
      </c>
    </row>
    <row r="32" spans="1:8" ht="12.75">
      <c r="A32" s="1"/>
      <c r="B32" s="27"/>
      <c r="C32" s="27"/>
      <c r="D32" s="27"/>
      <c r="E32" s="27"/>
      <c r="F32" s="27"/>
      <c r="G32" s="27"/>
      <c r="H32" s="27"/>
    </row>
    <row r="33" spans="1:8" ht="12.75">
      <c r="A33" s="1" t="s">
        <v>5</v>
      </c>
      <c r="B33" s="27">
        <v>0</v>
      </c>
      <c r="C33" s="27"/>
      <c r="D33" s="27">
        <v>0</v>
      </c>
      <c r="E33" s="27"/>
      <c r="F33" s="27">
        <v>0</v>
      </c>
      <c r="G33" s="27"/>
      <c r="H33" s="27">
        <v>0</v>
      </c>
    </row>
    <row r="34" spans="1:8" ht="12.75">
      <c r="A34" s="1"/>
      <c r="B34" s="28"/>
      <c r="C34" s="61"/>
      <c r="D34" s="28"/>
      <c r="E34" s="61"/>
      <c r="F34" s="28"/>
      <c r="G34" s="61"/>
      <c r="H34" s="28"/>
    </row>
    <row r="35" spans="1:8" ht="12.75">
      <c r="A35" s="1" t="s">
        <v>80</v>
      </c>
      <c r="B35" s="27">
        <f>SUM(B31:B34)</f>
        <v>5638</v>
      </c>
      <c r="C35" s="27"/>
      <c r="D35" s="27">
        <f>SUM(D31:D34)</f>
        <v>5126</v>
      </c>
      <c r="E35" s="27"/>
      <c r="F35" s="27">
        <f>SUM(F31:F34)</f>
        <v>14781</v>
      </c>
      <c r="G35" s="27"/>
      <c r="H35" s="27">
        <f>SUM(H31:H34)</f>
        <v>13565</v>
      </c>
    </row>
    <row r="36" spans="1:8" ht="12.75">
      <c r="A36" s="1"/>
      <c r="B36" s="27"/>
      <c r="C36" s="27"/>
      <c r="D36" s="27"/>
      <c r="E36" s="27"/>
      <c r="F36" s="27"/>
      <c r="G36" s="61"/>
      <c r="H36" s="27"/>
    </row>
    <row r="37" spans="1:8" ht="13.5" thickBot="1">
      <c r="A37" s="1" t="s">
        <v>81</v>
      </c>
      <c r="B37" s="30">
        <f>B35</f>
        <v>5638</v>
      </c>
      <c r="C37" s="61"/>
      <c r="D37" s="30">
        <f>D35</f>
        <v>5126</v>
      </c>
      <c r="E37" s="61"/>
      <c r="F37" s="30">
        <f>F35</f>
        <v>14781</v>
      </c>
      <c r="G37" s="61"/>
      <c r="H37" s="30">
        <f>H35</f>
        <v>13565</v>
      </c>
    </row>
    <row r="38" spans="1:8" ht="13.5" thickTop="1">
      <c r="A38" s="1"/>
      <c r="B38" s="27"/>
      <c r="C38" s="27"/>
      <c r="D38" s="27"/>
      <c r="E38" s="27"/>
      <c r="F38" s="27"/>
      <c r="G38" s="27"/>
      <c r="H38" s="27"/>
    </row>
    <row r="39" spans="1:8" ht="12.75">
      <c r="A39" s="1"/>
      <c r="B39" s="51"/>
      <c r="C39" s="51"/>
      <c r="D39" s="51"/>
      <c r="E39" s="51"/>
      <c r="F39" s="51"/>
      <c r="G39" s="51"/>
      <c r="H39" s="51"/>
    </row>
    <row r="40" spans="1:8" ht="12.75">
      <c r="A40" s="21" t="s">
        <v>30</v>
      </c>
      <c r="B40" s="51"/>
      <c r="C40" s="51"/>
      <c r="D40" s="51"/>
      <c r="E40" s="51"/>
      <c r="F40" s="51"/>
      <c r="G40" s="51"/>
      <c r="H40" s="51"/>
    </row>
    <row r="41" spans="1:11" ht="12.75">
      <c r="A41" s="3" t="s">
        <v>20</v>
      </c>
      <c r="B41" s="51">
        <v>2.48</v>
      </c>
      <c r="C41" s="51"/>
      <c r="D41" s="51">
        <v>2.26</v>
      </c>
      <c r="E41" s="51"/>
      <c r="F41" s="51">
        <v>6.51</v>
      </c>
      <c r="G41" s="51"/>
      <c r="H41" s="51">
        <v>5.98</v>
      </c>
      <c r="I41" s="53"/>
      <c r="J41" s="53"/>
      <c r="K41" s="53"/>
    </row>
    <row r="42" spans="1:11" ht="12.75">
      <c r="A42" s="3" t="s">
        <v>22</v>
      </c>
      <c r="B42" s="51" t="s">
        <v>21</v>
      </c>
      <c r="C42" s="51"/>
      <c r="D42" s="51" t="s">
        <v>21</v>
      </c>
      <c r="E42" s="51"/>
      <c r="F42" s="51" t="s">
        <v>21</v>
      </c>
      <c r="G42" s="51"/>
      <c r="H42" s="51" t="s">
        <v>21</v>
      </c>
      <c r="I42" s="53"/>
      <c r="J42" s="53"/>
      <c r="K42" s="53"/>
    </row>
    <row r="43" spans="1:8" ht="12.75">
      <c r="A43" s="1"/>
      <c r="B43" s="52"/>
      <c r="C43" s="52"/>
      <c r="D43" s="52"/>
      <c r="E43" s="52"/>
      <c r="F43" s="52"/>
      <c r="G43" s="52"/>
      <c r="H43" s="52"/>
    </row>
    <row r="44" spans="1:8" ht="12.75">
      <c r="A44" s="1"/>
      <c r="B44" s="52"/>
      <c r="C44" s="52"/>
      <c r="D44" s="52"/>
      <c r="E44" s="52"/>
      <c r="F44" s="52"/>
      <c r="G44" s="52"/>
      <c r="H44" s="52"/>
    </row>
    <row r="45" spans="2:8" ht="12.75">
      <c r="B45" s="53"/>
      <c r="C45" s="53"/>
      <c r="D45" s="53"/>
      <c r="E45" s="53"/>
      <c r="F45" s="53"/>
      <c r="G45" s="53"/>
      <c r="H45" s="53"/>
    </row>
    <row r="46" spans="1:8" ht="28.5" customHeight="1">
      <c r="A46" s="70" t="s">
        <v>82</v>
      </c>
      <c r="B46" s="70"/>
      <c r="C46" s="70"/>
      <c r="D46" s="70"/>
      <c r="E46" s="70"/>
      <c r="F46" s="70"/>
      <c r="G46" s="70"/>
      <c r="H46" s="70"/>
    </row>
  </sheetData>
  <mergeCells count="4">
    <mergeCell ref="A1:H1"/>
    <mergeCell ref="A2:H2"/>
    <mergeCell ref="A3:H3"/>
    <mergeCell ref="A46:H46"/>
  </mergeCells>
  <printOptions/>
  <pageMargins left="0.2362204724409449" right="0" top="0.7480314960629921" bottom="0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43.28125" style="0" customWidth="1"/>
    <col min="2" max="6" width="3.8515625" style="0" customWidth="1"/>
    <col min="7" max="7" width="13.7109375" style="0" customWidth="1"/>
    <col min="8" max="8" width="3.8515625" style="0" customWidth="1"/>
    <col min="9" max="9" width="13.7109375" style="0" customWidth="1"/>
  </cols>
  <sheetData>
    <row r="1" spans="1:9" ht="12.75">
      <c r="A1" s="67" t="s">
        <v>63</v>
      </c>
      <c r="B1" s="67"/>
      <c r="C1" s="67"/>
      <c r="D1" s="67"/>
      <c r="E1" s="67"/>
      <c r="F1" s="67"/>
      <c r="G1" s="67"/>
      <c r="H1" s="67"/>
      <c r="I1" s="67"/>
    </row>
    <row r="2" spans="1:9" ht="12.75">
      <c r="A2" s="68" t="s">
        <v>27</v>
      </c>
      <c r="B2" s="68"/>
      <c r="C2" s="68"/>
      <c r="D2" s="68"/>
      <c r="E2" s="68"/>
      <c r="F2" s="68"/>
      <c r="G2" s="68"/>
      <c r="H2" s="68"/>
      <c r="I2" s="68"/>
    </row>
    <row r="3" spans="1:9" ht="13.5" thickBot="1">
      <c r="A3" s="69" t="s">
        <v>107</v>
      </c>
      <c r="B3" s="69"/>
      <c r="C3" s="69"/>
      <c r="D3" s="69"/>
      <c r="E3" s="69"/>
      <c r="F3" s="69"/>
      <c r="G3" s="69"/>
      <c r="H3" s="69"/>
      <c r="I3" s="69"/>
    </row>
    <row r="6" spans="1:9" ht="12.75">
      <c r="A6" s="4" t="s">
        <v>62</v>
      </c>
      <c r="B6" s="4"/>
      <c r="C6" s="4"/>
      <c r="D6" s="4"/>
      <c r="E6" s="4"/>
      <c r="F6" s="4"/>
      <c r="G6" s="4"/>
      <c r="H6" s="4"/>
      <c r="I6" s="4"/>
    </row>
    <row r="7" ht="12.75">
      <c r="I7" s="22" t="s">
        <v>106</v>
      </c>
    </row>
    <row r="8" spans="1:9" ht="12.75">
      <c r="A8" s="1"/>
      <c r="B8" s="1"/>
      <c r="C8" s="1"/>
      <c r="D8" s="1"/>
      <c r="E8" s="1"/>
      <c r="F8" s="1"/>
      <c r="G8" s="22" t="s">
        <v>31</v>
      </c>
      <c r="H8" s="1"/>
      <c r="I8" s="40" t="s">
        <v>31</v>
      </c>
    </row>
    <row r="9" spans="1:9" ht="12.75">
      <c r="A9" s="1"/>
      <c r="B9" s="1"/>
      <c r="C9" s="1"/>
      <c r="D9" s="1"/>
      <c r="E9" s="1"/>
      <c r="F9" s="1"/>
      <c r="G9" s="22" t="s">
        <v>109</v>
      </c>
      <c r="H9" s="1"/>
      <c r="I9" s="40" t="s">
        <v>89</v>
      </c>
    </row>
    <row r="10" spans="1:9" ht="12.75">
      <c r="A10" s="1"/>
      <c r="B10" s="1"/>
      <c r="C10" s="1"/>
      <c r="D10" s="1"/>
      <c r="E10" s="1"/>
      <c r="F10" s="1"/>
      <c r="G10" s="23" t="s">
        <v>29</v>
      </c>
      <c r="H10" s="1"/>
      <c r="I10" s="41" t="s">
        <v>29</v>
      </c>
    </row>
    <row r="12" ht="12.75">
      <c r="A12" s="21" t="s">
        <v>93</v>
      </c>
    </row>
    <row r="13" spans="1:7" ht="12.75">
      <c r="A13" s="21" t="s">
        <v>94</v>
      </c>
      <c r="G13" s="53"/>
    </row>
    <row r="14" spans="1:7" ht="12.75">
      <c r="A14" s="56"/>
      <c r="G14" s="53"/>
    </row>
    <row r="15" spans="1:9" ht="12.75">
      <c r="A15" s="1" t="s">
        <v>6</v>
      </c>
      <c r="B15" s="1"/>
      <c r="C15" s="17"/>
      <c r="D15" s="1"/>
      <c r="E15" s="1"/>
      <c r="F15" s="1"/>
      <c r="G15" s="27">
        <f>11043</f>
        <v>11043</v>
      </c>
      <c r="H15" s="1"/>
      <c r="I15" s="16">
        <f>11428-1259</f>
        <v>10169</v>
      </c>
    </row>
    <row r="16" spans="1:9" ht="12.75">
      <c r="A16" s="1"/>
      <c r="B16" s="1"/>
      <c r="C16" s="17"/>
      <c r="D16" s="1"/>
      <c r="E16" s="1"/>
      <c r="F16" s="1"/>
      <c r="G16" s="32"/>
      <c r="H16" s="1"/>
      <c r="I16" s="17"/>
    </row>
    <row r="17" spans="1:9" ht="12.75">
      <c r="A17" s="1" t="s">
        <v>103</v>
      </c>
      <c r="B17" s="1"/>
      <c r="C17" s="17"/>
      <c r="D17" s="1"/>
      <c r="E17" s="1"/>
      <c r="F17" s="1"/>
      <c r="G17" s="27">
        <f>1243</f>
        <v>1243</v>
      </c>
      <c r="H17" s="1"/>
      <c r="I17" s="16">
        <v>1259</v>
      </c>
    </row>
    <row r="18" spans="1:9" ht="12.75">
      <c r="A18" s="1"/>
      <c r="B18" s="1"/>
      <c r="C18" s="17"/>
      <c r="D18" s="1"/>
      <c r="E18" s="1"/>
      <c r="F18" s="1"/>
      <c r="G18" s="32"/>
      <c r="H18" s="1"/>
      <c r="I18" s="17"/>
    </row>
    <row r="19" spans="1:9" ht="12.75">
      <c r="A19" s="1" t="s">
        <v>7</v>
      </c>
      <c r="B19" s="1"/>
      <c r="C19" s="17"/>
      <c r="D19" s="1"/>
      <c r="E19" s="1"/>
      <c r="F19" s="1"/>
      <c r="G19" s="27">
        <f>15074</f>
        <v>15074</v>
      </c>
      <c r="H19" s="1"/>
      <c r="I19" s="16">
        <f>7993</f>
        <v>7993</v>
      </c>
    </row>
    <row r="20" spans="1:9" ht="12.75">
      <c r="A20" s="1"/>
      <c r="B20" s="1"/>
      <c r="C20" s="17"/>
      <c r="D20" s="1"/>
      <c r="E20" s="1"/>
      <c r="F20" s="1"/>
      <c r="G20" s="27"/>
      <c r="H20" s="1"/>
      <c r="I20" s="16"/>
    </row>
    <row r="21" spans="1:9" ht="12.75">
      <c r="A21" s="1"/>
      <c r="B21" s="1"/>
      <c r="C21" s="17"/>
      <c r="D21" s="1"/>
      <c r="E21" s="1"/>
      <c r="F21" s="1"/>
      <c r="G21" s="29">
        <f>SUM(G15:G20)</f>
        <v>27360</v>
      </c>
      <c r="H21" s="1"/>
      <c r="I21" s="57">
        <f>SUM(I15:I20)</f>
        <v>19421</v>
      </c>
    </row>
    <row r="22" spans="1:9" ht="12.75">
      <c r="A22" s="1"/>
      <c r="B22" s="1"/>
      <c r="C22" s="17"/>
      <c r="D22" s="1"/>
      <c r="E22" s="1"/>
      <c r="F22" s="1"/>
      <c r="G22" s="32"/>
      <c r="H22" s="1"/>
      <c r="I22" s="17"/>
    </row>
    <row r="23" spans="1:9" ht="12.75">
      <c r="A23" s="2" t="s">
        <v>32</v>
      </c>
      <c r="B23" s="1"/>
      <c r="C23" s="17"/>
      <c r="D23" s="1"/>
      <c r="E23" s="1"/>
      <c r="F23" s="1"/>
      <c r="G23" s="32"/>
      <c r="H23" s="1"/>
      <c r="I23" s="17"/>
    </row>
    <row r="24" spans="1:9" ht="12.75">
      <c r="A24" s="1"/>
      <c r="B24" s="1"/>
      <c r="C24" s="17"/>
      <c r="D24" s="1"/>
      <c r="E24" s="1"/>
      <c r="F24" s="1"/>
      <c r="G24" s="31"/>
      <c r="H24" s="1"/>
      <c r="I24" s="18"/>
    </row>
    <row r="25" spans="1:9" s="55" customFormat="1" ht="12.75">
      <c r="A25" s="54" t="s">
        <v>8</v>
      </c>
      <c r="B25" s="54"/>
      <c r="C25" s="18"/>
      <c r="D25" s="54"/>
      <c r="E25" s="54"/>
      <c r="F25" s="54"/>
      <c r="G25" s="61">
        <f>10576</f>
        <v>10576</v>
      </c>
      <c r="H25" s="54"/>
      <c r="I25" s="20">
        <f>4254</f>
        <v>4254</v>
      </c>
    </row>
    <row r="26" spans="1:9" s="55" customFormat="1" ht="12.75">
      <c r="A26" s="54"/>
      <c r="B26" s="54"/>
      <c r="C26" s="18"/>
      <c r="D26" s="54"/>
      <c r="E26" s="54"/>
      <c r="F26" s="54"/>
      <c r="G26" s="31"/>
      <c r="H26" s="54"/>
      <c r="I26" s="18"/>
    </row>
    <row r="27" spans="1:9" s="55" customFormat="1" ht="12.75">
      <c r="A27" s="54" t="s">
        <v>9</v>
      </c>
      <c r="B27" s="54"/>
      <c r="C27" s="18"/>
      <c r="D27" s="54"/>
      <c r="E27" s="54"/>
      <c r="F27" s="54"/>
      <c r="G27" s="61">
        <f>33394+1343+700</f>
        <v>35437</v>
      </c>
      <c r="H27" s="54"/>
      <c r="I27" s="20">
        <f>33998+1027+700</f>
        <v>35725</v>
      </c>
    </row>
    <row r="28" spans="1:9" s="55" customFormat="1" ht="12.75">
      <c r="A28" s="54"/>
      <c r="B28" s="54"/>
      <c r="C28" s="18"/>
      <c r="D28" s="54"/>
      <c r="E28" s="54"/>
      <c r="F28" s="54"/>
      <c r="G28" s="61"/>
      <c r="H28" s="54"/>
      <c r="I28" s="20"/>
    </row>
    <row r="29" spans="1:9" s="55" customFormat="1" ht="12.75">
      <c r="A29" s="54" t="s">
        <v>10</v>
      </c>
      <c r="B29" s="54"/>
      <c r="C29" s="18"/>
      <c r="D29" s="54"/>
      <c r="E29" s="54"/>
      <c r="F29" s="54"/>
      <c r="G29" s="61">
        <f>1620+2700</f>
        <v>4320</v>
      </c>
      <c r="H29" s="54"/>
      <c r="I29" s="20">
        <f>3703+700-700</f>
        <v>3703</v>
      </c>
    </row>
    <row r="30" spans="1:9" s="55" customFormat="1" ht="12.75">
      <c r="A30" s="54"/>
      <c r="B30" s="54"/>
      <c r="C30" s="18"/>
      <c r="D30" s="54"/>
      <c r="E30" s="54"/>
      <c r="F30" s="54"/>
      <c r="G30" s="61"/>
      <c r="H30" s="54"/>
      <c r="I30" s="20"/>
    </row>
    <row r="31" spans="1:9" s="55" customFormat="1" ht="12.75" hidden="1">
      <c r="A31" s="54" t="s">
        <v>26</v>
      </c>
      <c r="B31" s="54"/>
      <c r="C31" s="18"/>
      <c r="D31" s="54"/>
      <c r="E31" s="54"/>
      <c r="F31" s="54"/>
      <c r="G31" s="61">
        <v>0</v>
      </c>
      <c r="H31" s="54"/>
      <c r="I31" s="20">
        <v>0</v>
      </c>
    </row>
    <row r="32" spans="1:9" s="55" customFormat="1" ht="12.75" hidden="1">
      <c r="A32" s="54"/>
      <c r="B32" s="54"/>
      <c r="C32" s="18"/>
      <c r="D32" s="54"/>
      <c r="E32" s="54"/>
      <c r="F32" s="54"/>
      <c r="G32" s="61"/>
      <c r="H32" s="54"/>
      <c r="I32" s="20"/>
    </row>
    <row r="33" spans="1:9" s="55" customFormat="1" ht="12.75" hidden="1">
      <c r="A33" s="54" t="s">
        <v>11</v>
      </c>
      <c r="B33" s="54"/>
      <c r="C33" s="18"/>
      <c r="D33" s="54"/>
      <c r="E33" s="54"/>
      <c r="F33" s="54"/>
      <c r="G33" s="61">
        <v>0</v>
      </c>
      <c r="H33" s="54"/>
      <c r="I33" s="20">
        <v>0</v>
      </c>
    </row>
    <row r="34" spans="1:9" s="55" customFormat="1" ht="12.75" hidden="1">
      <c r="A34" s="54"/>
      <c r="B34" s="54"/>
      <c r="C34" s="18"/>
      <c r="D34" s="54"/>
      <c r="E34" s="54"/>
      <c r="F34" s="54"/>
      <c r="G34" s="61"/>
      <c r="H34" s="54"/>
      <c r="I34" s="20"/>
    </row>
    <row r="35" spans="1:9" s="55" customFormat="1" ht="12.75">
      <c r="A35" s="54"/>
      <c r="B35" s="54"/>
      <c r="C35" s="18"/>
      <c r="D35" s="54"/>
      <c r="E35" s="54"/>
      <c r="F35" s="54"/>
      <c r="G35" s="62">
        <f>SUM(G25:G33)</f>
        <v>50333</v>
      </c>
      <c r="H35" s="54"/>
      <c r="I35" s="58">
        <f>SUM(I25:I33)</f>
        <v>43682</v>
      </c>
    </row>
    <row r="36" spans="1:9" s="55" customFormat="1" ht="12.75">
      <c r="A36" s="54"/>
      <c r="B36" s="54"/>
      <c r="C36" s="18"/>
      <c r="D36" s="54"/>
      <c r="E36" s="54"/>
      <c r="F36" s="54"/>
      <c r="G36" s="31"/>
      <c r="H36" s="54"/>
      <c r="I36" s="18"/>
    </row>
    <row r="37" spans="1:9" s="55" customFormat="1" ht="13.5" thickBot="1">
      <c r="A37" s="59" t="s">
        <v>95</v>
      </c>
      <c r="B37" s="54"/>
      <c r="C37" s="18"/>
      <c r="D37" s="54"/>
      <c r="E37" s="54"/>
      <c r="F37" s="54"/>
      <c r="G37" s="63">
        <f>G21+G35</f>
        <v>77693</v>
      </c>
      <c r="H37" s="54"/>
      <c r="I37" s="24">
        <f>I21+I35</f>
        <v>63103</v>
      </c>
    </row>
    <row r="38" spans="1:9" s="55" customFormat="1" ht="13.5" thickTop="1">
      <c r="A38" s="54"/>
      <c r="B38" s="54"/>
      <c r="C38" s="18"/>
      <c r="D38" s="54"/>
      <c r="E38" s="54"/>
      <c r="F38" s="54"/>
      <c r="G38" s="31"/>
      <c r="H38" s="54"/>
      <c r="I38" s="18"/>
    </row>
    <row r="39" spans="1:9" ht="12.75">
      <c r="A39" s="2" t="s">
        <v>96</v>
      </c>
      <c r="B39" s="1"/>
      <c r="C39" s="17"/>
      <c r="D39" s="1"/>
      <c r="E39" s="1"/>
      <c r="F39" s="1"/>
      <c r="G39" s="32"/>
      <c r="H39" s="1"/>
      <c r="I39" s="17"/>
    </row>
    <row r="40" spans="1:9" ht="12.75">
      <c r="A40" s="44" t="s">
        <v>97</v>
      </c>
      <c r="B40" s="1"/>
      <c r="C40" s="17"/>
      <c r="D40" s="1"/>
      <c r="E40" s="1"/>
      <c r="F40" s="1"/>
      <c r="G40" s="32"/>
      <c r="H40" s="1"/>
      <c r="I40" s="17"/>
    </row>
    <row r="41" spans="1:9" ht="12.75">
      <c r="A41" s="1"/>
      <c r="B41" s="1"/>
      <c r="C41" s="17"/>
      <c r="D41" s="1"/>
      <c r="E41" s="1"/>
      <c r="F41" s="1"/>
      <c r="G41" s="32"/>
      <c r="H41" s="1"/>
      <c r="I41" s="17"/>
    </row>
    <row r="42" spans="1:9" ht="12.75">
      <c r="A42" s="43" t="s">
        <v>15</v>
      </c>
      <c r="B42" s="1"/>
      <c r="C42" s="17"/>
      <c r="D42" s="1"/>
      <c r="E42" s="1"/>
      <c r="F42" s="1"/>
      <c r="G42" s="27">
        <f>22692</f>
        <v>22692</v>
      </c>
      <c r="H42" s="1"/>
      <c r="I42" s="16">
        <f>22692</f>
        <v>22692</v>
      </c>
    </row>
    <row r="43" spans="1:9" ht="12.75">
      <c r="A43" s="43"/>
      <c r="B43" s="1"/>
      <c r="C43" s="17"/>
      <c r="D43" s="1"/>
      <c r="E43" s="1"/>
      <c r="F43" s="1"/>
      <c r="G43" s="27"/>
      <c r="H43" s="1"/>
      <c r="I43" s="16"/>
    </row>
    <row r="44" spans="1:9" ht="12.75">
      <c r="A44" s="43" t="s">
        <v>16</v>
      </c>
      <c r="B44" s="1"/>
      <c r="C44" s="17"/>
      <c r="D44" s="1"/>
      <c r="E44" s="1"/>
      <c r="F44" s="1"/>
      <c r="G44" s="27">
        <f>EQUITY!F20</f>
        <v>43038</v>
      </c>
      <c r="H44" s="1"/>
      <c r="I44" s="16">
        <f>28257</f>
        <v>28257</v>
      </c>
    </row>
    <row r="45" spans="1:9" ht="12.75" hidden="1">
      <c r="A45" s="43"/>
      <c r="B45" s="1"/>
      <c r="C45" s="17"/>
      <c r="D45" s="1"/>
      <c r="E45" s="1"/>
      <c r="F45" s="1"/>
      <c r="G45" s="27"/>
      <c r="H45" s="1"/>
      <c r="I45" s="16"/>
    </row>
    <row r="46" spans="1:9" ht="12.75" hidden="1">
      <c r="A46" s="45" t="s">
        <v>73</v>
      </c>
      <c r="B46" s="1"/>
      <c r="C46" s="17"/>
      <c r="D46" s="1"/>
      <c r="E46" s="1"/>
      <c r="F46" s="1"/>
      <c r="G46" s="27">
        <f>0</f>
        <v>0</v>
      </c>
      <c r="H46" s="1"/>
      <c r="I46" s="16">
        <f>0</f>
        <v>0</v>
      </c>
    </row>
    <row r="47" spans="1:9" ht="12.75">
      <c r="A47" s="43"/>
      <c r="B47" s="1"/>
      <c r="C47" s="17"/>
      <c r="D47" s="1"/>
      <c r="E47" s="1"/>
      <c r="F47" s="1"/>
      <c r="G47" s="49"/>
      <c r="H47" s="1"/>
      <c r="I47" s="19"/>
    </row>
    <row r="48" spans="1:9" ht="12.75">
      <c r="A48" s="42" t="s">
        <v>98</v>
      </c>
      <c r="B48" s="1"/>
      <c r="C48" s="17"/>
      <c r="D48" s="1"/>
      <c r="E48" s="1"/>
      <c r="F48" s="1"/>
      <c r="G48" s="62">
        <f>SUM(G42:G47)</f>
        <v>65730</v>
      </c>
      <c r="H48" s="1"/>
      <c r="I48" s="58">
        <f>SUM(I42:I47)</f>
        <v>50949</v>
      </c>
    </row>
    <row r="49" spans="1:9" ht="12.75">
      <c r="A49" s="1"/>
      <c r="B49" s="1"/>
      <c r="C49" s="17"/>
      <c r="D49" s="1"/>
      <c r="E49" s="1"/>
      <c r="F49" s="1"/>
      <c r="G49" s="32"/>
      <c r="H49" s="1"/>
      <c r="I49" s="17"/>
    </row>
    <row r="50" spans="1:9" ht="12.75">
      <c r="A50" s="44" t="s">
        <v>99</v>
      </c>
      <c r="B50" s="1"/>
      <c r="C50" s="17"/>
      <c r="D50" s="1"/>
      <c r="E50" s="1"/>
      <c r="F50" s="1"/>
      <c r="G50" s="32"/>
      <c r="H50" s="1"/>
      <c r="I50" s="17"/>
    </row>
    <row r="51" spans="1:9" ht="12.75">
      <c r="A51" s="2" t="s">
        <v>34</v>
      </c>
      <c r="B51" s="1"/>
      <c r="C51" s="17"/>
      <c r="D51" s="1"/>
      <c r="E51" s="1"/>
      <c r="F51" s="1"/>
      <c r="G51" s="32"/>
      <c r="H51" s="1"/>
      <c r="I51" s="17"/>
    </row>
    <row r="52" spans="1:9" ht="12.75">
      <c r="A52" s="2"/>
      <c r="B52" s="1"/>
      <c r="C52" s="17"/>
      <c r="D52" s="1"/>
      <c r="E52" s="1"/>
      <c r="F52" s="1"/>
      <c r="G52" s="32"/>
      <c r="H52" s="1"/>
      <c r="I52" s="17"/>
    </row>
    <row r="53" spans="1:9" ht="12.75" hidden="1">
      <c r="A53" s="43" t="s">
        <v>5</v>
      </c>
      <c r="B53" s="1"/>
      <c r="C53" s="17"/>
      <c r="D53" s="1"/>
      <c r="E53" s="1"/>
      <c r="F53" s="1"/>
      <c r="G53" s="27">
        <v>0</v>
      </c>
      <c r="H53" s="1"/>
      <c r="I53" s="16">
        <v>0</v>
      </c>
    </row>
    <row r="54" spans="1:9" ht="12.75" hidden="1">
      <c r="A54" s="43"/>
      <c r="B54" s="1"/>
      <c r="C54" s="17"/>
      <c r="D54" s="1"/>
      <c r="E54" s="1"/>
      <c r="F54" s="1"/>
      <c r="G54" s="27"/>
      <c r="H54" s="1"/>
      <c r="I54" s="16"/>
    </row>
    <row r="55" spans="1:9" ht="12.75">
      <c r="A55" s="43" t="s">
        <v>17</v>
      </c>
      <c r="B55" s="1"/>
      <c r="C55" s="17"/>
      <c r="D55" s="1"/>
      <c r="E55" s="1"/>
      <c r="F55" s="1"/>
      <c r="G55" s="27">
        <f>258</f>
        <v>258</v>
      </c>
      <c r="H55" s="1"/>
      <c r="I55" s="16">
        <v>258</v>
      </c>
    </row>
    <row r="56" spans="1:9" ht="12.75">
      <c r="A56" s="43"/>
      <c r="B56" s="1"/>
      <c r="C56" s="17"/>
      <c r="D56" s="1"/>
      <c r="E56" s="1"/>
      <c r="F56" s="1"/>
      <c r="G56" s="27"/>
      <c r="H56" s="1"/>
      <c r="I56" s="16"/>
    </row>
    <row r="57" spans="1:9" ht="12.75">
      <c r="A57" s="43" t="s">
        <v>14</v>
      </c>
      <c r="B57" s="1"/>
      <c r="C57" s="17"/>
      <c r="D57" s="1"/>
      <c r="E57" s="1"/>
      <c r="F57" s="1"/>
      <c r="G57" s="27">
        <f>3825+63-41-233</f>
        <v>3614</v>
      </c>
      <c r="H57" s="1"/>
      <c r="I57" s="16">
        <f>4001+53-267</f>
        <v>3787</v>
      </c>
    </row>
    <row r="58" spans="1:9" ht="12.75">
      <c r="A58" s="2"/>
      <c r="B58" s="1"/>
      <c r="C58" s="17"/>
      <c r="D58" s="1"/>
      <c r="E58" s="1"/>
      <c r="F58" s="1"/>
      <c r="G58" s="32"/>
      <c r="H58" s="1"/>
      <c r="I58" s="17"/>
    </row>
    <row r="59" spans="1:9" ht="12.75">
      <c r="A59" s="2"/>
      <c r="B59" s="1"/>
      <c r="C59" s="17"/>
      <c r="D59" s="1"/>
      <c r="E59" s="1"/>
      <c r="F59" s="1"/>
      <c r="G59" s="62">
        <f>SUM(G55:G58)</f>
        <v>3872</v>
      </c>
      <c r="H59" s="1"/>
      <c r="I59" s="58">
        <f>SUM(I55:I58)</f>
        <v>4045</v>
      </c>
    </row>
    <row r="60" spans="1:9" ht="12.75">
      <c r="A60" s="2"/>
      <c r="B60" s="1"/>
      <c r="C60" s="17"/>
      <c r="D60" s="1"/>
      <c r="E60" s="1"/>
      <c r="F60" s="1"/>
      <c r="G60" s="32"/>
      <c r="H60" s="1"/>
      <c r="I60" s="17"/>
    </row>
    <row r="61" spans="1:9" ht="12.75">
      <c r="A61" s="2" t="s">
        <v>33</v>
      </c>
      <c r="B61" s="1"/>
      <c r="C61" s="17"/>
      <c r="D61" s="1"/>
      <c r="E61" s="1"/>
      <c r="F61" s="1"/>
      <c r="G61" s="32"/>
      <c r="H61" s="1"/>
      <c r="I61" s="17"/>
    </row>
    <row r="62" spans="1:9" ht="12.75">
      <c r="A62" s="1"/>
      <c r="B62" s="1"/>
      <c r="C62" s="17"/>
      <c r="D62" s="1"/>
      <c r="E62" s="1"/>
      <c r="F62" s="1"/>
      <c r="G62" s="32"/>
      <c r="H62" s="1"/>
      <c r="I62" s="17"/>
    </row>
    <row r="63" spans="1:9" s="55" customFormat="1" ht="12.75">
      <c r="A63" s="54" t="s">
        <v>12</v>
      </c>
      <c r="B63" s="54"/>
      <c r="C63" s="18"/>
      <c r="D63" s="54"/>
      <c r="E63" s="54"/>
      <c r="F63" s="54"/>
      <c r="G63" s="61">
        <f>1872+723+1</f>
        <v>2596</v>
      </c>
      <c r="H63" s="54"/>
      <c r="I63" s="20">
        <f>2054+872+5+497</f>
        <v>3428</v>
      </c>
    </row>
    <row r="64" spans="1:9" s="55" customFormat="1" ht="12.75" hidden="1">
      <c r="A64" s="54"/>
      <c r="B64" s="54"/>
      <c r="C64" s="18"/>
      <c r="D64" s="54"/>
      <c r="E64" s="54"/>
      <c r="F64" s="54"/>
      <c r="G64" s="61"/>
      <c r="H64" s="54"/>
      <c r="I64" s="20"/>
    </row>
    <row r="65" spans="1:9" s="55" customFormat="1" ht="12.75" hidden="1">
      <c r="A65" s="54" t="s">
        <v>13</v>
      </c>
      <c r="B65" s="54"/>
      <c r="C65" s="18"/>
      <c r="D65" s="54"/>
      <c r="E65" s="54"/>
      <c r="F65" s="54"/>
      <c r="G65" s="61">
        <v>0</v>
      </c>
      <c r="H65" s="54"/>
      <c r="I65" s="20">
        <v>0</v>
      </c>
    </row>
    <row r="66" spans="1:9" s="55" customFormat="1" ht="12.75">
      <c r="A66" s="54"/>
      <c r="B66" s="54"/>
      <c r="C66" s="18"/>
      <c r="D66" s="54"/>
      <c r="E66" s="54"/>
      <c r="F66" s="54"/>
      <c r="G66" s="61"/>
      <c r="H66" s="54"/>
      <c r="I66" s="20"/>
    </row>
    <row r="67" spans="1:9" s="55" customFormat="1" ht="12.75">
      <c r="A67" s="54" t="s">
        <v>14</v>
      </c>
      <c r="B67" s="54"/>
      <c r="C67" s="18"/>
      <c r="D67" s="54"/>
      <c r="E67" s="54"/>
      <c r="F67" s="54"/>
      <c r="G67" s="61">
        <f>5221+41+233</f>
        <v>5495</v>
      </c>
      <c r="H67" s="54"/>
      <c r="I67" s="20">
        <f>4374+93-53+267</f>
        <v>4681</v>
      </c>
    </row>
    <row r="68" spans="1:9" ht="12.75">
      <c r="A68" s="1"/>
      <c r="B68" s="1"/>
      <c r="C68" s="17"/>
      <c r="D68" s="1"/>
      <c r="E68" s="1"/>
      <c r="F68" s="1"/>
      <c r="G68" s="61"/>
      <c r="H68" s="1"/>
      <c r="I68" s="20"/>
    </row>
    <row r="69" spans="1:9" ht="12.75">
      <c r="A69" s="1"/>
      <c r="B69" s="1"/>
      <c r="C69" s="17"/>
      <c r="D69" s="1"/>
      <c r="E69" s="1"/>
      <c r="F69" s="1"/>
      <c r="G69" s="62">
        <f>SUM(G63:G68)</f>
        <v>8091</v>
      </c>
      <c r="H69" s="1"/>
      <c r="I69" s="58">
        <f>SUM(I63:I68)</f>
        <v>8109</v>
      </c>
    </row>
    <row r="70" spans="1:9" ht="12.75">
      <c r="A70" s="1"/>
      <c r="B70" s="1"/>
      <c r="C70" s="17"/>
      <c r="D70" s="1"/>
      <c r="E70" s="1"/>
      <c r="F70" s="1"/>
      <c r="G70" s="32"/>
      <c r="H70" s="1"/>
      <c r="I70" s="17"/>
    </row>
    <row r="71" spans="1:9" ht="12.75">
      <c r="A71" s="21" t="s">
        <v>100</v>
      </c>
      <c r="B71" s="53"/>
      <c r="C71" s="53"/>
      <c r="D71" s="53"/>
      <c r="E71" s="53"/>
      <c r="F71" s="53"/>
      <c r="G71" s="46">
        <f>G59+G69</f>
        <v>11963</v>
      </c>
      <c r="H71" s="53"/>
      <c r="I71" s="46">
        <f>I59+I69</f>
        <v>12154</v>
      </c>
    </row>
    <row r="72" spans="1:9" ht="12.75">
      <c r="A72" s="65"/>
      <c r="B72" s="3"/>
      <c r="C72" s="32"/>
      <c r="D72" s="3"/>
      <c r="E72" s="3"/>
      <c r="F72" s="3"/>
      <c r="G72" s="32"/>
      <c r="H72" s="3"/>
      <c r="I72" s="32"/>
    </row>
    <row r="73" spans="1:9" ht="13.5" thickBot="1">
      <c r="A73" s="44" t="s">
        <v>101</v>
      </c>
      <c r="B73" s="3"/>
      <c r="C73" s="32"/>
      <c r="D73" s="3"/>
      <c r="E73" s="3"/>
      <c r="F73" s="3"/>
      <c r="G73" s="63">
        <f>G48+G71</f>
        <v>77693</v>
      </c>
      <c r="H73" s="3"/>
      <c r="I73" s="63">
        <f>I48+I71</f>
        <v>63103</v>
      </c>
    </row>
    <row r="74" spans="1:9" ht="13.5" thickTop="1">
      <c r="A74" s="65"/>
      <c r="B74" s="3"/>
      <c r="C74" s="3"/>
      <c r="D74" s="3"/>
      <c r="E74" s="3"/>
      <c r="F74" s="3"/>
      <c r="G74" s="3"/>
      <c r="H74" s="3"/>
      <c r="I74" s="3"/>
    </row>
    <row r="75" spans="1:9" ht="12.75">
      <c r="A75" s="66"/>
      <c r="B75" s="53"/>
      <c r="C75" s="53"/>
      <c r="D75" s="53"/>
      <c r="E75" s="53"/>
      <c r="F75" s="53"/>
      <c r="G75" s="53"/>
      <c r="H75" s="53"/>
      <c r="I75" s="53"/>
    </row>
    <row r="76" spans="1:9" ht="13.5" thickBot="1">
      <c r="A76" s="44" t="s">
        <v>69</v>
      </c>
      <c r="B76" s="3"/>
      <c r="C76" s="3"/>
      <c r="D76" s="3"/>
      <c r="E76" s="3"/>
      <c r="F76" s="3"/>
      <c r="G76" s="25">
        <f>(G48)/(G42*10)</f>
        <v>0.2896615547329455</v>
      </c>
      <c r="H76" s="3"/>
      <c r="I76" s="25">
        <f>(I48)/(I42*10)</f>
        <v>0.22452406134320466</v>
      </c>
    </row>
    <row r="77" spans="1:9" ht="13.5" thickTop="1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46">
        <f>G37-G73</f>
        <v>0</v>
      </c>
      <c r="H78" s="3"/>
      <c r="I78" s="46">
        <f>I37-I73</f>
        <v>0</v>
      </c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30" customHeight="1">
      <c r="A80" s="71" t="s">
        <v>83</v>
      </c>
      <c r="B80" s="71"/>
      <c r="C80" s="71"/>
      <c r="D80" s="71"/>
      <c r="E80" s="71"/>
      <c r="F80" s="71"/>
      <c r="G80" s="71"/>
      <c r="H80" s="71"/>
      <c r="I80" s="71"/>
    </row>
    <row r="81" ht="12.75">
      <c r="I81" s="47"/>
    </row>
    <row r="84" ht="12.75">
      <c r="I84" s="48"/>
    </row>
  </sheetData>
  <mergeCells count="4">
    <mergeCell ref="A1:I1"/>
    <mergeCell ref="A2:I2"/>
    <mergeCell ref="A3:I3"/>
    <mergeCell ref="A80:I80"/>
  </mergeCells>
  <printOptions/>
  <pageMargins left="0.5118110236220472" right="0" top="0.2362204724409449" bottom="0" header="0" footer="0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34.57421875" style="0" customWidth="1"/>
    <col min="2" max="8" width="3.8515625" style="0" customWidth="1"/>
    <col min="9" max="9" width="13.7109375" style="0" customWidth="1"/>
    <col min="10" max="10" width="3.8515625" style="0" customWidth="1"/>
    <col min="11" max="11" width="13.7109375" style="0" customWidth="1"/>
  </cols>
  <sheetData>
    <row r="1" spans="1:11" ht="12.75">
      <c r="A1" s="67" t="s">
        <v>63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2.75">
      <c r="A2" s="68" t="s">
        <v>27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3.5" thickBot="1">
      <c r="A3" s="69" t="s">
        <v>111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6" spans="1:11" ht="12.75">
      <c r="A6" s="4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8" spans="1:11" ht="12.75">
      <c r="A8" s="1"/>
      <c r="B8" s="1"/>
      <c r="C8" s="1"/>
      <c r="D8" s="1"/>
      <c r="E8" s="1"/>
      <c r="F8" s="1"/>
      <c r="G8" s="1"/>
      <c r="H8" s="1"/>
      <c r="I8" s="11" t="s">
        <v>72</v>
      </c>
      <c r="J8" s="1"/>
      <c r="K8" s="11" t="s">
        <v>72</v>
      </c>
    </row>
    <row r="9" spans="1:11" ht="12.75">
      <c r="A9" s="3"/>
      <c r="B9" s="3"/>
      <c r="C9" s="3"/>
      <c r="D9" s="3"/>
      <c r="E9" s="3"/>
      <c r="F9" s="3"/>
      <c r="G9" s="3"/>
      <c r="H9" s="3"/>
      <c r="I9" s="26" t="s">
        <v>37</v>
      </c>
      <c r="J9" s="3"/>
      <c r="K9" s="26" t="s">
        <v>37</v>
      </c>
    </row>
    <row r="10" spans="1:11" ht="12.75">
      <c r="A10" s="3"/>
      <c r="B10" s="3"/>
      <c r="C10" s="3"/>
      <c r="D10" s="3"/>
      <c r="E10" s="3"/>
      <c r="F10" s="3"/>
      <c r="G10" s="3"/>
      <c r="H10" s="3"/>
      <c r="I10" s="26" t="s">
        <v>109</v>
      </c>
      <c r="J10" s="3"/>
      <c r="K10" s="26" t="s">
        <v>110</v>
      </c>
    </row>
    <row r="11" spans="1:11" ht="12.75">
      <c r="A11" s="3"/>
      <c r="B11" s="3"/>
      <c r="C11" s="3"/>
      <c r="D11" s="3"/>
      <c r="E11" s="3"/>
      <c r="F11" s="3"/>
      <c r="G11" s="3"/>
      <c r="H11" s="3"/>
      <c r="I11" s="26" t="s">
        <v>29</v>
      </c>
      <c r="J11" s="3"/>
      <c r="K11" s="26" t="s">
        <v>29</v>
      </c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12"/>
    </row>
    <row r="13" spans="1:11" ht="12.75">
      <c r="A13" s="21" t="s">
        <v>38</v>
      </c>
      <c r="B13" s="3"/>
      <c r="C13" s="3"/>
      <c r="D13" s="3"/>
      <c r="E13" s="3"/>
      <c r="F13" s="3"/>
      <c r="G13" s="3"/>
      <c r="H13" s="3"/>
      <c r="I13" s="3"/>
      <c r="J13" s="3"/>
      <c r="K13" s="12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12"/>
    </row>
    <row r="15" spans="1:11" ht="12.75">
      <c r="A15" s="3" t="s">
        <v>39</v>
      </c>
      <c r="B15" s="3"/>
      <c r="C15" s="3"/>
      <c r="D15" s="3"/>
      <c r="E15" s="3"/>
      <c r="F15" s="3"/>
      <c r="G15" s="3"/>
      <c r="H15" s="3"/>
      <c r="I15" s="27">
        <f>14781</f>
        <v>14781</v>
      </c>
      <c r="J15" s="3"/>
      <c r="K15" s="27">
        <f>13565</f>
        <v>13565</v>
      </c>
    </row>
    <row r="16" spans="1:11" ht="12.75">
      <c r="A16" s="3"/>
      <c r="B16" s="3"/>
      <c r="C16" s="3"/>
      <c r="D16" s="3"/>
      <c r="E16" s="3"/>
      <c r="F16" s="3"/>
      <c r="G16" s="3"/>
      <c r="H16" s="3"/>
      <c r="I16" s="27"/>
      <c r="J16" s="3"/>
      <c r="K16" s="27"/>
    </row>
    <row r="17" spans="1:11" ht="12.75">
      <c r="A17" s="3" t="s">
        <v>40</v>
      </c>
      <c r="B17" s="3"/>
      <c r="C17" s="3"/>
      <c r="D17" s="3"/>
      <c r="E17" s="3"/>
      <c r="F17" s="3"/>
      <c r="G17" s="3"/>
      <c r="H17" s="3"/>
      <c r="I17" s="27"/>
      <c r="J17" s="3"/>
      <c r="K17" s="27"/>
    </row>
    <row r="18" spans="1:11" ht="12.75">
      <c r="A18" s="3" t="s">
        <v>56</v>
      </c>
      <c r="B18" s="3"/>
      <c r="C18" s="3"/>
      <c r="D18" s="3"/>
      <c r="E18" s="3"/>
      <c r="F18" s="3"/>
      <c r="G18" s="3"/>
      <c r="H18" s="3"/>
      <c r="I18" s="27">
        <f>1483</f>
        <v>1483</v>
      </c>
      <c r="J18" s="3" t="s">
        <v>65</v>
      </c>
      <c r="K18" s="27">
        <f>1072</f>
        <v>1072</v>
      </c>
    </row>
    <row r="19" spans="1:11" ht="12.75">
      <c r="A19" s="3" t="s">
        <v>41</v>
      </c>
      <c r="B19" s="3"/>
      <c r="C19" s="3"/>
      <c r="D19" s="3"/>
      <c r="E19" s="3"/>
      <c r="F19" s="3"/>
      <c r="G19" s="3"/>
      <c r="H19" s="3"/>
      <c r="I19" s="27">
        <f>300</f>
        <v>300</v>
      </c>
      <c r="J19" s="3"/>
      <c r="K19" s="27">
        <f>56</f>
        <v>56</v>
      </c>
    </row>
    <row r="20" spans="1:11" ht="12.75">
      <c r="A20" s="3"/>
      <c r="B20" s="3"/>
      <c r="C20" s="3"/>
      <c r="D20" s="3"/>
      <c r="E20" s="3"/>
      <c r="F20" s="3"/>
      <c r="G20" s="3"/>
      <c r="H20" s="3"/>
      <c r="I20" s="28"/>
      <c r="J20" s="3"/>
      <c r="K20" s="28"/>
    </row>
    <row r="21" spans="1:11" ht="12.75">
      <c r="A21" s="3" t="s">
        <v>23</v>
      </c>
      <c r="B21" s="3"/>
      <c r="C21" s="3"/>
      <c r="D21" s="3"/>
      <c r="E21" s="3"/>
      <c r="F21" s="3"/>
      <c r="G21" s="3"/>
      <c r="H21" s="3"/>
      <c r="I21" s="27">
        <f>SUM(I15:I20)</f>
        <v>16564</v>
      </c>
      <c r="J21" s="3"/>
      <c r="K21" s="27">
        <f>SUM(K15:K20)</f>
        <v>14693</v>
      </c>
    </row>
    <row r="22" spans="1:11" ht="12.75">
      <c r="A22" s="3"/>
      <c r="B22" s="3"/>
      <c r="C22" s="3"/>
      <c r="D22" s="3"/>
      <c r="E22" s="3"/>
      <c r="F22" s="3"/>
      <c r="G22" s="3"/>
      <c r="H22" s="3"/>
      <c r="I22" s="27"/>
      <c r="J22" s="3"/>
      <c r="K22" s="27"/>
    </row>
    <row r="23" spans="1:11" ht="12.75">
      <c r="A23" s="3" t="s">
        <v>44</v>
      </c>
      <c r="B23" s="3"/>
      <c r="C23" s="3"/>
      <c r="D23" s="3"/>
      <c r="E23" s="3"/>
      <c r="F23" s="3"/>
      <c r="G23" s="3"/>
      <c r="H23" s="3"/>
      <c r="I23" s="27"/>
      <c r="J23" s="3"/>
      <c r="K23" s="27"/>
    </row>
    <row r="24" spans="1:11" ht="12.75">
      <c r="A24" s="3" t="s">
        <v>43</v>
      </c>
      <c r="B24" s="3"/>
      <c r="C24" s="3"/>
      <c r="D24" s="3"/>
      <c r="E24" s="3"/>
      <c r="F24" s="3"/>
      <c r="G24" s="3"/>
      <c r="H24" s="3"/>
      <c r="I24" s="27">
        <f>-6532</f>
        <v>-6532</v>
      </c>
      <c r="J24" s="3"/>
      <c r="K24" s="27">
        <f>-14536</f>
        <v>-14536</v>
      </c>
    </row>
    <row r="25" spans="1:11" ht="12.75">
      <c r="A25" s="3" t="s">
        <v>42</v>
      </c>
      <c r="B25" s="3"/>
      <c r="C25" s="3"/>
      <c r="D25" s="3"/>
      <c r="E25" s="3"/>
      <c r="F25" s="3"/>
      <c r="G25" s="3"/>
      <c r="H25" s="3"/>
      <c r="I25" s="27">
        <f>-338</f>
        <v>-338</v>
      </c>
      <c r="J25" s="3"/>
      <c r="K25" s="27">
        <f>-560</f>
        <v>-560</v>
      </c>
    </row>
    <row r="26" spans="1:11" ht="12.75">
      <c r="A26" s="3"/>
      <c r="B26" s="3"/>
      <c r="C26" s="3"/>
      <c r="D26" s="3"/>
      <c r="E26" s="3"/>
      <c r="F26" s="3"/>
      <c r="G26" s="3"/>
      <c r="H26" s="3"/>
      <c r="I26" s="28"/>
      <c r="J26" s="3"/>
      <c r="K26" s="28"/>
    </row>
    <row r="27" spans="1:11" ht="12.75" hidden="1">
      <c r="A27" s="21" t="s">
        <v>45</v>
      </c>
      <c r="B27" s="3"/>
      <c r="C27" s="3"/>
      <c r="D27" s="3"/>
      <c r="E27" s="3"/>
      <c r="F27" s="3"/>
      <c r="G27" s="3"/>
      <c r="H27" s="3"/>
      <c r="I27" s="27">
        <f>SUM(I21:I26)</f>
        <v>9694</v>
      </c>
      <c r="J27" s="3"/>
      <c r="K27" s="27">
        <f>SUM(K21:K26)</f>
        <v>-403</v>
      </c>
    </row>
    <row r="28" spans="1:11" ht="12.75" hidden="1">
      <c r="A28" s="3"/>
      <c r="B28" s="3"/>
      <c r="C28" s="3"/>
      <c r="D28" s="3"/>
      <c r="E28" s="3"/>
      <c r="F28" s="3"/>
      <c r="G28" s="3"/>
      <c r="H28" s="3"/>
      <c r="I28" s="27"/>
      <c r="J28" s="3"/>
      <c r="K28" s="27"/>
    </row>
    <row r="29" spans="1:11" ht="12.75" hidden="1">
      <c r="A29" s="3" t="s">
        <v>46</v>
      </c>
      <c r="B29" s="3"/>
      <c r="C29" s="3"/>
      <c r="D29" s="3"/>
      <c r="E29" s="3"/>
      <c r="F29" s="3"/>
      <c r="G29" s="3"/>
      <c r="H29" s="3"/>
      <c r="I29" s="27"/>
      <c r="J29" s="3"/>
      <c r="K29" s="27"/>
    </row>
    <row r="30" spans="1:11" ht="12.75" hidden="1">
      <c r="A30" s="3" t="s">
        <v>51</v>
      </c>
      <c r="B30" s="3"/>
      <c r="C30" s="3"/>
      <c r="D30" s="3"/>
      <c r="E30" s="3"/>
      <c r="F30" s="3"/>
      <c r="G30" s="3"/>
      <c r="H30" s="3"/>
      <c r="I30" s="27">
        <v>0</v>
      </c>
      <c r="J30" s="3"/>
      <c r="K30" s="27">
        <v>0</v>
      </c>
    </row>
    <row r="31" spans="1:11" ht="12.75" hidden="1">
      <c r="A31" s="3" t="s">
        <v>47</v>
      </c>
      <c r="B31" s="3"/>
      <c r="C31" s="3"/>
      <c r="D31" s="3"/>
      <c r="E31" s="3"/>
      <c r="F31" s="3"/>
      <c r="G31" s="3"/>
      <c r="H31" s="3"/>
      <c r="I31" s="27">
        <v>0</v>
      </c>
      <c r="J31" s="3"/>
      <c r="K31" s="27">
        <v>0</v>
      </c>
    </row>
    <row r="32" spans="1:11" ht="12.75" hidden="1">
      <c r="A32" s="3"/>
      <c r="B32" s="3"/>
      <c r="C32" s="3"/>
      <c r="D32" s="3"/>
      <c r="E32" s="3"/>
      <c r="F32" s="3"/>
      <c r="G32" s="3"/>
      <c r="H32" s="3"/>
      <c r="I32" s="28"/>
      <c r="J32" s="3"/>
      <c r="K32" s="28"/>
    </row>
    <row r="33" spans="1:11" ht="12.75">
      <c r="A33" s="21" t="s">
        <v>115</v>
      </c>
      <c r="B33" s="3"/>
      <c r="C33" s="3"/>
      <c r="D33" s="3"/>
      <c r="E33" s="3"/>
      <c r="F33" s="3"/>
      <c r="G33" s="3"/>
      <c r="H33" s="3"/>
      <c r="I33" s="27">
        <f>SUM(I27:I32)</f>
        <v>9694</v>
      </c>
      <c r="J33" s="3"/>
      <c r="K33" s="27">
        <f>SUM(K27:K32)</f>
        <v>-403</v>
      </c>
    </row>
    <row r="34" spans="1:11" ht="12.75">
      <c r="A34" s="3"/>
      <c r="B34" s="3"/>
      <c r="C34" s="3"/>
      <c r="D34" s="3"/>
      <c r="E34" s="3"/>
      <c r="F34" s="3"/>
      <c r="G34" s="3"/>
      <c r="H34" s="3"/>
      <c r="I34" s="27"/>
      <c r="J34" s="3"/>
      <c r="K34" s="27"/>
    </row>
    <row r="35" spans="1:11" ht="12.75">
      <c r="A35" s="21" t="s">
        <v>48</v>
      </c>
      <c r="B35" s="3"/>
      <c r="C35" s="3"/>
      <c r="D35" s="3"/>
      <c r="E35" s="3"/>
      <c r="F35" s="3"/>
      <c r="G35" s="3"/>
      <c r="H35" s="3"/>
      <c r="I35" s="27"/>
      <c r="J35" s="3"/>
      <c r="K35" s="27"/>
    </row>
    <row r="36" spans="1:11" ht="12.75">
      <c r="A36" s="21"/>
      <c r="B36" s="3"/>
      <c r="C36" s="3"/>
      <c r="D36" s="3"/>
      <c r="E36" s="3"/>
      <c r="F36" s="3"/>
      <c r="G36" s="3"/>
      <c r="H36" s="3"/>
      <c r="I36" s="27"/>
      <c r="J36" s="3"/>
      <c r="K36" s="27"/>
    </row>
    <row r="37" spans="1:11" ht="12.75">
      <c r="A37" s="3" t="s">
        <v>49</v>
      </c>
      <c r="B37" s="3"/>
      <c r="C37" s="3"/>
      <c r="D37" s="3"/>
      <c r="E37" s="3"/>
      <c r="F37" s="3"/>
      <c r="G37" s="3"/>
      <c r="H37" s="3"/>
      <c r="I37" s="27">
        <v>39</v>
      </c>
      <c r="J37" s="3"/>
      <c r="K37" s="27">
        <f>6</f>
        <v>6</v>
      </c>
    </row>
    <row r="38" spans="1:11" ht="12.75" hidden="1">
      <c r="A38" s="3" t="s">
        <v>52</v>
      </c>
      <c r="B38" s="3"/>
      <c r="C38" s="3"/>
      <c r="D38" s="3"/>
      <c r="E38" s="3"/>
      <c r="F38" s="3"/>
      <c r="G38" s="3"/>
      <c r="H38" s="3"/>
      <c r="I38" s="27">
        <v>0</v>
      </c>
      <c r="J38" s="3"/>
      <c r="K38" s="27">
        <v>0</v>
      </c>
    </row>
    <row r="39" spans="1:11" ht="12.75">
      <c r="A39" s="3" t="s">
        <v>50</v>
      </c>
      <c r="B39" s="3"/>
      <c r="C39" s="3"/>
      <c r="D39" s="3"/>
      <c r="E39" s="3"/>
      <c r="F39" s="3"/>
      <c r="G39" s="3"/>
      <c r="H39" s="3"/>
      <c r="I39" s="27">
        <f>-2566</f>
        <v>-2566</v>
      </c>
      <c r="J39" s="3"/>
      <c r="K39" s="27">
        <f>-2725</f>
        <v>-2725</v>
      </c>
    </row>
    <row r="40" spans="1:11" ht="12.75">
      <c r="A40" s="3" t="s">
        <v>66</v>
      </c>
      <c r="B40" s="3"/>
      <c r="C40" s="3"/>
      <c r="D40" s="3"/>
      <c r="E40" s="3"/>
      <c r="F40" s="3"/>
      <c r="G40" s="3"/>
      <c r="H40" s="3"/>
      <c r="I40" s="27">
        <f>-6847</f>
        <v>-6847</v>
      </c>
      <c r="J40" s="3"/>
      <c r="K40" s="27">
        <f>-1805</f>
        <v>-1805</v>
      </c>
    </row>
    <row r="41" spans="1:11" ht="12.75">
      <c r="A41" s="3"/>
      <c r="B41" s="3"/>
      <c r="C41" s="3"/>
      <c r="D41" s="3"/>
      <c r="E41" s="3"/>
      <c r="F41" s="3"/>
      <c r="G41" s="3"/>
      <c r="H41" s="3"/>
      <c r="I41" s="27"/>
      <c r="J41" s="3"/>
      <c r="K41" s="27"/>
    </row>
    <row r="42" spans="1:11" ht="12.75">
      <c r="A42" s="21" t="s">
        <v>84</v>
      </c>
      <c r="B42" s="3"/>
      <c r="C42" s="3"/>
      <c r="D42" s="3"/>
      <c r="E42" s="3"/>
      <c r="F42" s="3"/>
      <c r="G42" s="3"/>
      <c r="H42" s="3"/>
      <c r="I42" s="29">
        <f>SUM(I37:I41)</f>
        <v>-9374</v>
      </c>
      <c r="J42" s="3"/>
      <c r="K42" s="29">
        <f>SUM(K37:K41)</f>
        <v>-4524</v>
      </c>
    </row>
    <row r="43" spans="1:11" ht="12.75">
      <c r="A43" s="3"/>
      <c r="B43" s="3"/>
      <c r="C43" s="3"/>
      <c r="D43" s="3"/>
      <c r="E43" s="3"/>
      <c r="F43" s="3"/>
      <c r="G43" s="3"/>
      <c r="H43" s="3"/>
      <c r="I43" s="27"/>
      <c r="J43" s="3"/>
      <c r="K43" s="27"/>
    </row>
    <row r="44" spans="1:11" ht="12.75">
      <c r="A44" s="21" t="s">
        <v>53</v>
      </c>
      <c r="B44" s="3"/>
      <c r="C44" s="3"/>
      <c r="D44" s="3"/>
      <c r="E44" s="3"/>
      <c r="F44" s="3"/>
      <c r="G44" s="3"/>
      <c r="H44" s="3"/>
      <c r="I44" s="27"/>
      <c r="J44" s="3"/>
      <c r="K44" s="27"/>
    </row>
    <row r="45" spans="1:11" ht="12.75">
      <c r="A45" s="21"/>
      <c r="B45" s="3"/>
      <c r="C45" s="3"/>
      <c r="D45" s="3"/>
      <c r="E45" s="3"/>
      <c r="F45" s="3"/>
      <c r="G45" s="3"/>
      <c r="H45" s="3"/>
      <c r="I45" s="27"/>
      <c r="J45" s="3"/>
      <c r="K45" s="27"/>
    </row>
    <row r="46" spans="1:11" ht="12.75" hidden="1">
      <c r="A46" s="3" t="s">
        <v>91</v>
      </c>
      <c r="B46" s="3"/>
      <c r="C46" s="3"/>
      <c r="D46" s="3"/>
      <c r="E46" s="3"/>
      <c r="F46" s="3"/>
      <c r="G46" s="3"/>
      <c r="H46" s="3"/>
      <c r="I46" s="27">
        <v>0</v>
      </c>
      <c r="J46" s="3"/>
      <c r="K46" s="27">
        <v>0</v>
      </c>
    </row>
    <row r="47" spans="1:11" ht="12.75">
      <c r="A47" s="3" t="s">
        <v>114</v>
      </c>
      <c r="B47" s="3"/>
      <c r="C47" s="3"/>
      <c r="D47" s="3"/>
      <c r="E47" s="3"/>
      <c r="F47" s="3"/>
      <c r="G47" s="3"/>
      <c r="H47" s="3"/>
      <c r="I47" s="27">
        <f>846-5</f>
        <v>841</v>
      </c>
      <c r="J47" s="3"/>
      <c r="K47" s="27">
        <f>1665</f>
        <v>1665</v>
      </c>
    </row>
    <row r="48" spans="1:11" ht="12.75" hidden="1">
      <c r="A48" s="3" t="s">
        <v>18</v>
      </c>
      <c r="B48" s="3"/>
      <c r="C48" s="3"/>
      <c r="D48" s="3"/>
      <c r="E48" s="3"/>
      <c r="F48" s="3"/>
      <c r="G48" s="3"/>
      <c r="H48" s="3"/>
      <c r="I48" s="27">
        <v>0</v>
      </c>
      <c r="J48" s="3"/>
      <c r="K48" s="27">
        <v>0</v>
      </c>
    </row>
    <row r="49" spans="1:11" ht="12.75" hidden="1">
      <c r="A49" s="3" t="s">
        <v>74</v>
      </c>
      <c r="B49" s="3"/>
      <c r="C49" s="3"/>
      <c r="D49" s="3"/>
      <c r="E49" s="3"/>
      <c r="F49" s="3"/>
      <c r="G49" s="3"/>
      <c r="H49" s="3"/>
      <c r="I49" s="27">
        <f>0</f>
        <v>0</v>
      </c>
      <c r="J49" s="3"/>
      <c r="K49" s="27">
        <v>0</v>
      </c>
    </row>
    <row r="50" spans="1:11" ht="12.75" hidden="1">
      <c r="A50" s="3" t="s">
        <v>54</v>
      </c>
      <c r="B50" s="3"/>
      <c r="C50" s="3"/>
      <c r="D50" s="3"/>
      <c r="E50" s="3"/>
      <c r="F50" s="3"/>
      <c r="G50" s="3"/>
      <c r="H50" s="3"/>
      <c r="I50" s="27">
        <v>0</v>
      </c>
      <c r="J50" s="3"/>
      <c r="K50" s="27">
        <v>0</v>
      </c>
    </row>
    <row r="51" spans="1:11" ht="12.75">
      <c r="A51" s="3" t="s">
        <v>75</v>
      </c>
      <c r="B51" s="3"/>
      <c r="C51" s="3"/>
      <c r="D51" s="3"/>
      <c r="E51" s="3"/>
      <c r="F51" s="3"/>
      <c r="G51" s="3"/>
      <c r="H51" s="3"/>
      <c r="I51" s="27">
        <v>0</v>
      </c>
      <c r="J51" s="3"/>
      <c r="K51" s="27">
        <f>4100</f>
        <v>4100</v>
      </c>
    </row>
    <row r="52" spans="1:11" ht="12.75">
      <c r="A52" s="3" t="s">
        <v>76</v>
      </c>
      <c r="B52" s="3"/>
      <c r="C52" s="3"/>
      <c r="D52" s="3"/>
      <c r="E52" s="3"/>
      <c r="F52" s="3"/>
      <c r="G52" s="3"/>
      <c r="H52" s="3"/>
      <c r="I52" s="27">
        <f>-175</f>
        <v>-175</v>
      </c>
      <c r="J52" s="3"/>
      <c r="K52" s="27">
        <f>-109</f>
        <v>-109</v>
      </c>
    </row>
    <row r="53" spans="1:11" ht="12.75">
      <c r="A53" s="33" t="s">
        <v>68</v>
      </c>
      <c r="B53" s="3"/>
      <c r="C53" s="3"/>
      <c r="D53" s="3"/>
      <c r="E53" s="3"/>
      <c r="F53" s="3"/>
      <c r="G53" s="3"/>
      <c r="H53" s="3"/>
      <c r="I53" s="27">
        <v>0</v>
      </c>
      <c r="J53" s="3"/>
      <c r="K53" s="27">
        <v>-50</v>
      </c>
    </row>
    <row r="54" spans="1:11" ht="12.75">
      <c r="A54" s="3" t="s">
        <v>87</v>
      </c>
      <c r="B54" s="3"/>
      <c r="C54" s="3"/>
      <c r="D54" s="3"/>
      <c r="E54" s="3"/>
      <c r="F54" s="3"/>
      <c r="G54" s="3"/>
      <c r="H54" s="3"/>
      <c r="I54" s="27">
        <v>-30</v>
      </c>
      <c r="J54" s="3"/>
      <c r="K54" s="27">
        <f>-30</f>
        <v>-30</v>
      </c>
    </row>
    <row r="55" spans="1:11" ht="12.75">
      <c r="A55" s="3" t="s">
        <v>67</v>
      </c>
      <c r="B55" s="3"/>
      <c r="C55" s="3"/>
      <c r="D55" s="3"/>
      <c r="E55" s="3"/>
      <c r="F55" s="3"/>
      <c r="G55" s="3"/>
      <c r="H55" s="3"/>
      <c r="I55" s="27">
        <v>-339</v>
      </c>
      <c r="J55" s="3"/>
      <c r="K55" s="27">
        <f>-62</f>
        <v>-62</v>
      </c>
    </row>
    <row r="56" spans="1:11" ht="12.75">
      <c r="A56" s="3"/>
      <c r="B56" s="3"/>
      <c r="C56" s="3"/>
      <c r="D56" s="3"/>
      <c r="E56" s="3"/>
      <c r="F56" s="3"/>
      <c r="G56" s="3"/>
      <c r="H56" s="3"/>
      <c r="I56" s="27"/>
      <c r="J56" s="3"/>
      <c r="K56" s="27"/>
    </row>
    <row r="57" spans="1:11" ht="12.75">
      <c r="A57" s="21" t="s">
        <v>116</v>
      </c>
      <c r="B57" s="3"/>
      <c r="C57" s="3"/>
      <c r="D57" s="3"/>
      <c r="E57" s="3"/>
      <c r="F57" s="3"/>
      <c r="G57" s="3"/>
      <c r="H57" s="3"/>
      <c r="I57" s="29">
        <f>SUM(I46:I56)</f>
        <v>297</v>
      </c>
      <c r="J57" s="3"/>
      <c r="K57" s="29">
        <f>SUM(K46:K56)</f>
        <v>5514</v>
      </c>
    </row>
    <row r="58" spans="1:11" ht="12.75">
      <c r="A58" s="3"/>
      <c r="B58" s="3"/>
      <c r="C58" s="3"/>
      <c r="D58" s="3"/>
      <c r="E58" s="3"/>
      <c r="F58" s="3"/>
      <c r="G58" s="3"/>
      <c r="H58" s="3"/>
      <c r="I58" s="27"/>
      <c r="J58" s="3"/>
      <c r="K58" s="27"/>
    </row>
    <row r="59" spans="1:11" ht="12.75">
      <c r="A59" s="21" t="s">
        <v>85</v>
      </c>
      <c r="B59" s="3"/>
      <c r="C59" s="3"/>
      <c r="D59" s="3"/>
      <c r="E59" s="3"/>
      <c r="F59" s="3"/>
      <c r="G59" s="3"/>
      <c r="H59" s="3"/>
      <c r="I59" s="27">
        <f>I33+I42+I57</f>
        <v>617</v>
      </c>
      <c r="J59" s="3"/>
      <c r="K59" s="27">
        <f>K33+K42+K57</f>
        <v>587</v>
      </c>
    </row>
    <row r="60" spans="1:11" ht="12.75">
      <c r="A60" s="3"/>
      <c r="B60" s="3"/>
      <c r="C60" s="3"/>
      <c r="D60" s="3"/>
      <c r="E60" s="3"/>
      <c r="F60" s="3"/>
      <c r="G60" s="3"/>
      <c r="H60" s="3"/>
      <c r="I60" s="27"/>
      <c r="J60" s="3"/>
      <c r="K60" s="27"/>
    </row>
    <row r="61" spans="1:11" ht="12.75">
      <c r="A61" s="21" t="s">
        <v>92</v>
      </c>
      <c r="B61" s="3"/>
      <c r="C61" s="3"/>
      <c r="D61" s="3"/>
      <c r="E61" s="3"/>
      <c r="F61" s="3"/>
      <c r="G61" s="3"/>
      <c r="H61" s="3"/>
      <c r="I61" s="27">
        <v>3703</v>
      </c>
      <c r="J61" s="3"/>
      <c r="K61" s="27">
        <v>2076</v>
      </c>
    </row>
    <row r="62" spans="1:11" ht="12.75">
      <c r="A62" s="3"/>
      <c r="B62" s="3"/>
      <c r="C62" s="3"/>
      <c r="D62" s="3"/>
      <c r="E62" s="3"/>
      <c r="F62" s="3"/>
      <c r="G62" s="3"/>
      <c r="H62" s="3"/>
      <c r="I62" s="27"/>
      <c r="J62" s="3"/>
      <c r="K62" s="27"/>
    </row>
    <row r="63" spans="1:11" ht="16.5" thickBot="1">
      <c r="A63" s="21" t="s">
        <v>117</v>
      </c>
      <c r="B63" s="3"/>
      <c r="C63" s="3"/>
      <c r="D63" s="3"/>
      <c r="E63" s="3"/>
      <c r="F63" s="3"/>
      <c r="G63" s="3"/>
      <c r="H63" s="3"/>
      <c r="I63" s="30">
        <f>SUM(I59:I62)</f>
        <v>4320</v>
      </c>
      <c r="J63" s="3"/>
      <c r="K63" s="30">
        <f>SUM(K59:K62)</f>
        <v>2663</v>
      </c>
    </row>
    <row r="64" spans="1:11" ht="13.5" thickTop="1">
      <c r="A64" s="21"/>
      <c r="B64" s="31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3"/>
      <c r="B65" s="32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</row>
    <row r="67" spans="1:11" ht="25.5" customHeight="1">
      <c r="A67" s="72" t="s">
        <v>86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</row>
    <row r="68" spans="1:11" ht="12.7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</row>
  </sheetData>
  <mergeCells count="4">
    <mergeCell ref="A3:K3"/>
    <mergeCell ref="A1:K1"/>
    <mergeCell ref="A2:K2"/>
    <mergeCell ref="A67:K67"/>
  </mergeCells>
  <printOptions/>
  <pageMargins left="0.2362204724409449" right="0" top="0.2362204724409449" bottom="0" header="0" footer="0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70" zoomScaleNormal="70" workbookViewId="0" topLeftCell="A1">
      <selection activeCell="A7" sqref="A7"/>
    </sheetView>
  </sheetViews>
  <sheetFormatPr defaultColWidth="9.140625" defaultRowHeight="12.75"/>
  <cols>
    <col min="1" max="1" width="36.7109375" style="0" customWidth="1"/>
    <col min="2" max="2" width="13.7109375" style="0" customWidth="1"/>
    <col min="3" max="3" width="1.8515625" style="0" customWidth="1"/>
    <col min="4" max="4" width="13.7109375" style="0" customWidth="1"/>
    <col min="5" max="5" width="1.8515625" style="0" customWidth="1"/>
    <col min="6" max="6" width="13.7109375" style="0" customWidth="1"/>
    <col min="7" max="7" width="1.8515625" style="0" customWidth="1"/>
    <col min="8" max="8" width="13.7109375" style="0" customWidth="1"/>
    <col min="9" max="9" width="10.7109375" style="0" customWidth="1"/>
  </cols>
  <sheetData>
    <row r="1" spans="1:8" ht="12.75">
      <c r="A1" s="67" t="s">
        <v>63</v>
      </c>
      <c r="B1" s="67"/>
      <c r="C1" s="67"/>
      <c r="D1" s="67"/>
      <c r="E1" s="67"/>
      <c r="F1" s="67"/>
      <c r="G1" s="67"/>
      <c r="H1" s="67"/>
    </row>
    <row r="2" spans="1:8" ht="12.75">
      <c r="A2" s="68" t="s">
        <v>27</v>
      </c>
      <c r="B2" s="68"/>
      <c r="C2" s="68"/>
      <c r="D2" s="68"/>
      <c r="E2" s="68"/>
      <c r="F2" s="68"/>
      <c r="G2" s="68"/>
      <c r="H2" s="68"/>
    </row>
    <row r="3" spans="1:8" ht="13.5" thickBot="1">
      <c r="A3" s="69" t="s">
        <v>107</v>
      </c>
      <c r="B3" s="69"/>
      <c r="C3" s="69"/>
      <c r="D3" s="69"/>
      <c r="E3" s="69"/>
      <c r="F3" s="69"/>
      <c r="G3" s="69"/>
      <c r="H3" s="69"/>
    </row>
    <row r="4" spans="1:8" ht="12.75">
      <c r="A4" s="21"/>
      <c r="B4" s="3"/>
      <c r="C4" s="3"/>
      <c r="D4" s="3"/>
      <c r="E4" s="3"/>
      <c r="F4" s="3"/>
      <c r="G4" s="3"/>
      <c r="H4" s="3"/>
    </row>
    <row r="5" spans="1:8" ht="12.75">
      <c r="A5" s="21"/>
      <c r="B5" s="3"/>
      <c r="C5" s="3"/>
      <c r="D5" s="3"/>
      <c r="E5" s="3"/>
      <c r="F5" s="3"/>
      <c r="G5" s="3"/>
      <c r="H5" s="3"/>
    </row>
    <row r="6" spans="1:8" ht="12.75">
      <c r="A6" s="4" t="s">
        <v>55</v>
      </c>
      <c r="B6" s="4"/>
      <c r="C6" s="4"/>
      <c r="D6" s="4"/>
      <c r="E6" s="4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1" spans="1:8" ht="12.75">
      <c r="A11" s="1"/>
      <c r="B11" s="11" t="s">
        <v>57</v>
      </c>
      <c r="C11" s="8"/>
      <c r="D11" s="37" t="s">
        <v>57</v>
      </c>
      <c r="E11" s="8"/>
      <c r="F11" s="11" t="s">
        <v>59</v>
      </c>
      <c r="G11" s="1"/>
      <c r="H11" s="11"/>
    </row>
    <row r="12" spans="1:8" ht="12.75">
      <c r="A12" s="1"/>
      <c r="B12" s="13" t="s">
        <v>58</v>
      </c>
      <c r="C12" s="8"/>
      <c r="D12" s="39" t="s">
        <v>70</v>
      </c>
      <c r="E12" s="8"/>
      <c r="F12" s="13" t="s">
        <v>60</v>
      </c>
      <c r="G12" s="1"/>
      <c r="H12" s="13" t="s">
        <v>61</v>
      </c>
    </row>
    <row r="13" spans="1:8" ht="12.75">
      <c r="A13" s="1"/>
      <c r="B13" s="11" t="s">
        <v>29</v>
      </c>
      <c r="C13" s="8"/>
      <c r="D13" s="37" t="s">
        <v>29</v>
      </c>
      <c r="E13" s="8"/>
      <c r="F13" s="11" t="s">
        <v>29</v>
      </c>
      <c r="G13" s="1"/>
      <c r="H13" s="11" t="s">
        <v>29</v>
      </c>
    </row>
    <row r="14" spans="1:8" ht="12.75">
      <c r="A14" s="2" t="s">
        <v>112</v>
      </c>
      <c r="B14" s="8"/>
      <c r="C14" s="8"/>
      <c r="E14" s="8"/>
      <c r="F14" s="8"/>
      <c r="G14" s="1"/>
      <c r="H14" s="8"/>
    </row>
    <row r="15" spans="1:8" ht="12.75">
      <c r="A15" s="2"/>
      <c r="B15" s="8"/>
      <c r="C15" s="8"/>
      <c r="E15" s="8"/>
      <c r="F15" s="8"/>
      <c r="G15" s="1"/>
      <c r="H15" s="8"/>
    </row>
    <row r="16" spans="1:8" ht="12.75">
      <c r="A16" s="64" t="s">
        <v>102</v>
      </c>
      <c r="B16" s="27">
        <v>22692</v>
      </c>
      <c r="C16" s="27"/>
      <c r="D16" s="27">
        <v>0</v>
      </c>
      <c r="E16" s="27"/>
      <c r="F16" s="27">
        <v>28257</v>
      </c>
      <c r="G16" s="64"/>
      <c r="H16" s="27">
        <f>SUM(B16:F16)</f>
        <v>50949</v>
      </c>
    </row>
    <row r="17" spans="1:8" ht="12.75">
      <c r="A17" s="34"/>
      <c r="B17" s="27"/>
      <c r="C17" s="27"/>
      <c r="D17" s="27"/>
      <c r="E17" s="27"/>
      <c r="F17" s="27"/>
      <c r="G17" s="64"/>
      <c r="H17" s="27"/>
    </row>
    <row r="18" spans="1:8" ht="12.75">
      <c r="A18" s="64" t="s">
        <v>19</v>
      </c>
      <c r="B18" s="27">
        <v>0</v>
      </c>
      <c r="C18" s="27"/>
      <c r="D18" s="27">
        <v>0</v>
      </c>
      <c r="E18" s="27"/>
      <c r="F18" s="31">
        <f>'IS'!F37</f>
        <v>14781</v>
      </c>
      <c r="G18" s="64"/>
      <c r="H18" s="27">
        <f>SUM(B18:F18)</f>
        <v>14781</v>
      </c>
    </row>
    <row r="19" spans="1:8" ht="12.75">
      <c r="A19" s="64"/>
      <c r="B19" s="27"/>
      <c r="C19" s="27"/>
      <c r="D19" s="27"/>
      <c r="E19" s="27"/>
      <c r="F19" s="27"/>
      <c r="G19" s="64"/>
      <c r="H19" s="27"/>
    </row>
    <row r="20" spans="1:8" ht="13.5" thickBot="1">
      <c r="A20" s="64" t="s">
        <v>113</v>
      </c>
      <c r="B20" s="30">
        <f>SUM(B16:B19)</f>
        <v>22692</v>
      </c>
      <c r="C20" s="27"/>
      <c r="D20" s="30">
        <f>SUM(D16:D19)</f>
        <v>0</v>
      </c>
      <c r="E20" s="27"/>
      <c r="F20" s="30">
        <f>SUM(F16:F19)</f>
        <v>43038</v>
      </c>
      <c r="G20" s="64"/>
      <c r="H20" s="30">
        <f>SUM(H16:H19)</f>
        <v>65730</v>
      </c>
    </row>
    <row r="21" spans="1:8" ht="13.5" thickTop="1">
      <c r="A21" s="21"/>
      <c r="B21" s="12"/>
      <c r="C21" s="12"/>
      <c r="D21" s="53"/>
      <c r="E21" s="12"/>
      <c r="F21" s="12"/>
      <c r="G21" s="3"/>
      <c r="H21" s="12"/>
    </row>
    <row r="22" spans="1:8" ht="12.75">
      <c r="A22" s="2"/>
      <c r="B22" s="8"/>
      <c r="C22" s="8"/>
      <c r="E22" s="8"/>
      <c r="F22" s="8"/>
      <c r="G22" s="1"/>
      <c r="H22" s="8"/>
    </row>
    <row r="23" spans="1:8" ht="12.75">
      <c r="A23" s="2" t="s">
        <v>104</v>
      </c>
      <c r="B23" s="8"/>
      <c r="C23" s="8"/>
      <c r="E23" s="8"/>
      <c r="F23" s="8"/>
      <c r="G23" s="1"/>
      <c r="H23" s="8"/>
    </row>
    <row r="24" spans="1:8" ht="12.75">
      <c r="A24" s="2"/>
      <c r="B24" s="8"/>
      <c r="C24" s="8"/>
      <c r="E24" s="8"/>
      <c r="F24" s="8"/>
      <c r="G24" s="1"/>
      <c r="H24" s="8"/>
    </row>
    <row r="25" spans="1:8" ht="12.75">
      <c r="A25" s="1" t="s">
        <v>71</v>
      </c>
      <c r="B25" s="16">
        <v>11346</v>
      </c>
      <c r="C25" s="16"/>
      <c r="D25" s="16">
        <v>9727</v>
      </c>
      <c r="E25" s="16"/>
      <c r="F25" s="16">
        <f>9988+232</f>
        <v>10220</v>
      </c>
      <c r="G25" s="1"/>
      <c r="H25" s="16">
        <f>SUM(B25:F25)</f>
        <v>31293</v>
      </c>
    </row>
    <row r="26" spans="1:8" ht="12.75">
      <c r="A26" s="1"/>
      <c r="B26" s="16"/>
      <c r="C26" s="16"/>
      <c r="E26" s="16"/>
      <c r="F26" s="16"/>
      <c r="G26" s="1"/>
      <c r="H26" s="16"/>
    </row>
    <row r="27" spans="1:8" ht="12.75">
      <c r="A27" s="1" t="s">
        <v>19</v>
      </c>
      <c r="B27" s="16">
        <v>0</v>
      </c>
      <c r="C27" s="16"/>
      <c r="D27" s="16">
        <v>0</v>
      </c>
      <c r="E27" s="16"/>
      <c r="F27" s="18">
        <v>19656</v>
      </c>
      <c r="G27" s="1"/>
      <c r="H27" s="16">
        <f>SUM(B27:F27)</f>
        <v>19656</v>
      </c>
    </row>
    <row r="28" spans="1:8" ht="12.75">
      <c r="A28" s="1"/>
      <c r="B28" s="16"/>
      <c r="C28" s="16"/>
      <c r="D28" s="16"/>
      <c r="E28" s="16"/>
      <c r="F28" s="18"/>
      <c r="G28" s="1"/>
      <c r="H28" s="16"/>
    </row>
    <row r="29" spans="1:8" ht="12.75">
      <c r="A29" s="1" t="s">
        <v>90</v>
      </c>
      <c r="B29" s="16">
        <v>11346</v>
      </c>
      <c r="C29" s="16"/>
      <c r="D29" s="16">
        <v>-9727</v>
      </c>
      <c r="E29" s="16"/>
      <c r="F29" s="18">
        <v>-1619</v>
      </c>
      <c r="G29" s="1"/>
      <c r="H29" s="16">
        <f>SUM(B29:F29)</f>
        <v>0</v>
      </c>
    </row>
    <row r="30" spans="1:8" ht="12.75">
      <c r="A30" s="1"/>
      <c r="B30" s="16"/>
      <c r="C30" s="16"/>
      <c r="D30" s="16"/>
      <c r="E30" s="16"/>
      <c r="F30" s="16"/>
      <c r="G30" s="1"/>
      <c r="H30" s="16"/>
    </row>
    <row r="31" spans="1:8" ht="13.5" thickBot="1">
      <c r="A31" s="1" t="s">
        <v>105</v>
      </c>
      <c r="B31" s="30">
        <f>SUM(B25:B30)</f>
        <v>22692</v>
      </c>
      <c r="C31" s="27"/>
      <c r="D31" s="30">
        <f>SUM(D25:D30)</f>
        <v>0</v>
      </c>
      <c r="E31" s="27"/>
      <c r="F31" s="30">
        <f>SUM(F25:F30)</f>
        <v>28257</v>
      </c>
      <c r="G31" s="3"/>
      <c r="H31" s="30">
        <f>SUM(H25:H30)</f>
        <v>50949</v>
      </c>
    </row>
    <row r="32" spans="1:8" ht="13.5" thickTop="1">
      <c r="A32" s="1"/>
      <c r="B32" s="18"/>
      <c r="C32" s="17"/>
      <c r="D32" s="18"/>
      <c r="E32" s="17"/>
      <c r="F32" s="18"/>
      <c r="G32" s="1"/>
      <c r="H32" s="1"/>
    </row>
    <row r="33" spans="1:8" s="38" customFormat="1" ht="15.75">
      <c r="A33" s="35"/>
      <c r="B33" s="36"/>
      <c r="C33" s="36"/>
      <c r="D33" s="36"/>
      <c r="E33" s="36"/>
      <c r="F33" s="36"/>
      <c r="G33" s="35"/>
      <c r="H33" s="36"/>
    </row>
    <row r="34" s="38" customFormat="1" ht="15.75"/>
    <row r="35" spans="1:8" s="38" customFormat="1" ht="25.5" customHeight="1">
      <c r="A35" s="70" t="s">
        <v>88</v>
      </c>
      <c r="B35" s="70"/>
      <c r="C35" s="70"/>
      <c r="D35" s="70"/>
      <c r="E35" s="70"/>
      <c r="F35" s="70"/>
      <c r="G35" s="70"/>
      <c r="H35" s="70"/>
    </row>
    <row r="36" s="38" customFormat="1" ht="15.75"/>
    <row r="37" s="38" customFormat="1" ht="15.75">
      <c r="F37" s="38">
        <f>F20-'BS'!G44</f>
        <v>0</v>
      </c>
    </row>
    <row r="38" s="38" customFormat="1" ht="15.75"/>
    <row r="39" spans="1:8" ht="12.75">
      <c r="A39" s="1"/>
      <c r="B39" s="18"/>
      <c r="C39" s="17"/>
      <c r="D39" s="18"/>
      <c r="E39" s="17"/>
      <c r="F39" s="18"/>
      <c r="G39" s="1"/>
      <c r="H39" s="1"/>
    </row>
    <row r="40" spans="1:8" ht="12.75">
      <c r="A40" s="1"/>
      <c r="B40" s="18"/>
      <c r="C40" s="17"/>
      <c r="D40" s="18"/>
      <c r="E40" s="17"/>
      <c r="F40" s="18"/>
      <c r="G40" s="1"/>
      <c r="H40" s="1"/>
    </row>
    <row r="41" spans="1:8" ht="12.75">
      <c r="A41" s="1"/>
      <c r="B41" s="18"/>
      <c r="C41" s="17"/>
      <c r="D41" s="18"/>
      <c r="E41" s="17"/>
      <c r="F41" s="18"/>
      <c r="G41" s="1"/>
      <c r="H41" s="1"/>
    </row>
  </sheetData>
  <mergeCells count="4">
    <mergeCell ref="A1:H1"/>
    <mergeCell ref="A2:H2"/>
    <mergeCell ref="A3:H3"/>
    <mergeCell ref="A35:H35"/>
  </mergeCells>
  <printOptions/>
  <pageMargins left="0.1968503937007874" right="0" top="0.984251968503937" bottom="0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ETITECH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 TAY</dc:creator>
  <cp:keywords/>
  <dc:description/>
  <cp:lastModifiedBy>kltay</cp:lastModifiedBy>
  <cp:lastPrinted>2008-07-22T01:50:43Z</cp:lastPrinted>
  <dcterms:created xsi:type="dcterms:W3CDTF">2006-03-03T09:59:01Z</dcterms:created>
  <dcterms:modified xsi:type="dcterms:W3CDTF">2008-07-28T07:18:14Z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